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OŠKOVNICI I UGOVORI\dokumenti\FINANCIJSKI IZVJEŠTAJI OD 1.1.2022\FINANCIJSKI PLANOVI I TABELE\PRORAČUNI\PRORAČINI TABL\NOVI IZVJEŠTAJI\"/>
    </mc:Choice>
  </mc:AlternateContent>
  <bookViews>
    <workbookView xWindow="-120" yWindow="-120" windowWidth="29040" windowHeight="15840" tabRatio="605" firstSheet="1" activeTab="5"/>
  </bookViews>
  <sheets>
    <sheet name="SAŽETAK 2" sheetId="14" r:id="rId1"/>
    <sheet name=" Račun prihoda i rashoda " sheetId="8" r:id="rId2"/>
    <sheet name="Račun prih-rash po izvorima" sheetId="13" r:id="rId3"/>
    <sheet name="Rashodi prema funkcijskoj k " sheetId="9" r:id="rId4"/>
    <sheet name="Račun financiranja" sheetId="6" r:id="rId5"/>
    <sheet name="Posebni dio aktivnosti po progr" sheetId="11" r:id="rId6"/>
  </sheets>
  <calcPr calcId="152511"/>
</workbook>
</file>

<file path=xl/calcChain.xml><?xml version="1.0" encoding="utf-8"?>
<calcChain xmlns="http://schemas.openxmlformats.org/spreadsheetml/2006/main">
  <c r="J24" i="8" l="1"/>
  <c r="I23" i="8"/>
  <c r="D35" i="13" l="1"/>
  <c r="I8" i="11" l="1"/>
  <c r="I7" i="11" s="1"/>
  <c r="I54" i="11"/>
  <c r="J45" i="11"/>
  <c r="J46" i="11"/>
  <c r="J44" i="11"/>
  <c r="H43" i="11"/>
  <c r="J52" i="11"/>
  <c r="I50" i="11"/>
  <c r="H50" i="11"/>
  <c r="H54" i="11"/>
  <c r="J55" i="11"/>
  <c r="I23" i="11"/>
  <c r="H23" i="11"/>
  <c r="J9" i="11"/>
  <c r="J10" i="11"/>
  <c r="J13" i="11"/>
  <c r="J14" i="11"/>
  <c r="J17" i="11"/>
  <c r="J18" i="11"/>
  <c r="J19" i="11"/>
  <c r="J20" i="11"/>
  <c r="J21" i="11"/>
  <c r="J25" i="11"/>
  <c r="J29" i="11"/>
  <c r="J32" i="11"/>
  <c r="J35" i="11"/>
  <c r="J39" i="11"/>
  <c r="J41" i="11"/>
  <c r="J48" i="11"/>
  <c r="J51" i="11"/>
  <c r="J56" i="11"/>
  <c r="J54" i="11" s="1"/>
  <c r="J53" i="11" s="1"/>
  <c r="J57" i="11"/>
  <c r="J61" i="11"/>
  <c r="J64" i="11"/>
  <c r="J67" i="11"/>
  <c r="J71" i="11"/>
  <c r="J76" i="11"/>
  <c r="J75" i="11"/>
  <c r="I74" i="11"/>
  <c r="I69" i="11"/>
  <c r="I66" i="11"/>
  <c r="I63" i="11"/>
  <c r="I60" i="11"/>
  <c r="I53" i="11"/>
  <c r="I47" i="11"/>
  <c r="H47" i="11"/>
  <c r="I40" i="11"/>
  <c r="I38" i="11"/>
  <c r="I34" i="11"/>
  <c r="I31" i="11"/>
  <c r="I28" i="11"/>
  <c r="I12" i="11"/>
  <c r="I11" i="11" s="1"/>
  <c r="I37" i="11" l="1"/>
  <c r="J50" i="11"/>
  <c r="H42" i="11"/>
  <c r="J43" i="11"/>
  <c r="I73" i="11"/>
  <c r="I72" i="11" s="1"/>
  <c r="I68" i="11"/>
  <c r="I65" i="11"/>
  <c r="I62" i="11"/>
  <c r="I59" i="11"/>
  <c r="I49" i="11"/>
  <c r="I43" i="11"/>
  <c r="I42" i="11" s="1"/>
  <c r="I36" i="11" s="1"/>
  <c r="I33" i="11"/>
  <c r="I30" i="11"/>
  <c r="I27" i="11"/>
  <c r="I22" i="11"/>
  <c r="I16" i="11"/>
  <c r="I15" i="11" s="1"/>
  <c r="H28" i="14"/>
  <c r="H27" i="14"/>
  <c r="F28" i="14"/>
  <c r="F27" i="14"/>
  <c r="G10" i="14"/>
  <c r="H10" i="14"/>
  <c r="G6" i="14"/>
  <c r="H6" i="14"/>
  <c r="H7" i="14"/>
  <c r="H21" i="14"/>
  <c r="F21" i="14"/>
  <c r="F5" i="14"/>
  <c r="H5" i="8"/>
  <c r="I58" i="11" l="1"/>
  <c r="I6" i="11"/>
  <c r="I26" i="11"/>
  <c r="I5" i="11" l="1"/>
  <c r="F10" i="14"/>
  <c r="F9" i="14"/>
  <c r="H33" i="8"/>
  <c r="F4" i="14"/>
  <c r="I4" i="14"/>
  <c r="E47" i="13"/>
  <c r="E40" i="13"/>
  <c r="E41" i="13"/>
  <c r="E39" i="13"/>
  <c r="E37" i="13"/>
  <c r="E36" i="13"/>
  <c r="E34" i="13"/>
  <c r="E32" i="13"/>
  <c r="D46" i="13"/>
  <c r="D42" i="13"/>
  <c r="D38" i="13"/>
  <c r="D33" i="13"/>
  <c r="D30" i="13"/>
  <c r="E31" i="13"/>
  <c r="E23" i="13"/>
  <c r="D22" i="13"/>
  <c r="D20" i="13"/>
  <c r="E18" i="13"/>
  <c r="E19" i="13"/>
  <c r="E17" i="13"/>
  <c r="D16" i="13"/>
  <c r="E15" i="13"/>
  <c r="E14" i="13"/>
  <c r="D13" i="13"/>
  <c r="D11" i="13"/>
  <c r="E12" i="13"/>
  <c r="D8" i="13"/>
  <c r="E10" i="13"/>
  <c r="E9" i="13"/>
  <c r="J47" i="8"/>
  <c r="I46" i="8"/>
  <c r="J44" i="8"/>
  <c r="J45" i="8"/>
  <c r="J43" i="8"/>
  <c r="I42" i="8"/>
  <c r="J39" i="8"/>
  <c r="J40" i="8"/>
  <c r="J41" i="8"/>
  <c r="J38" i="8"/>
  <c r="I37" i="8"/>
  <c r="G9" i="14" s="1"/>
  <c r="J32" i="8"/>
  <c r="I31" i="8"/>
  <c r="J30" i="8"/>
  <c r="I29" i="8"/>
  <c r="J28" i="8"/>
  <c r="I27" i="8"/>
  <c r="I26" i="8"/>
  <c r="J25" i="8"/>
  <c r="J19" i="8"/>
  <c r="J20" i="8"/>
  <c r="J21" i="8"/>
  <c r="J22" i="8"/>
  <c r="J18" i="8"/>
  <c r="I17" i="8"/>
  <c r="J16" i="8"/>
  <c r="I15" i="8"/>
  <c r="J14" i="8"/>
  <c r="H12" i="8"/>
  <c r="I12" i="8"/>
  <c r="J11" i="8"/>
  <c r="I10" i="8"/>
  <c r="J10" i="8"/>
  <c r="J8" i="8"/>
  <c r="J9" i="8"/>
  <c r="J7" i="8"/>
  <c r="I6" i="8"/>
  <c r="H31" i="8"/>
  <c r="D7" i="13" l="1"/>
  <c r="D9" i="9" s="1"/>
  <c r="I5" i="8"/>
  <c r="I33" i="8" s="1"/>
  <c r="I48" i="8"/>
  <c r="H9" i="14"/>
  <c r="G8" i="14"/>
  <c r="D29" i="13"/>
  <c r="F30" i="14"/>
  <c r="H30" i="14" s="1"/>
  <c r="I27" i="14" s="1"/>
  <c r="I30" i="14" s="1"/>
  <c r="J27" i="14" s="1"/>
  <c r="J30" i="14" s="1"/>
  <c r="I16" i="14"/>
  <c r="H16" i="14"/>
  <c r="F16" i="14"/>
  <c r="I8" i="14"/>
  <c r="F8" i="14"/>
  <c r="G5" i="14" l="1"/>
  <c r="H5" i="14" s="1"/>
  <c r="F11" i="14"/>
  <c r="F17" i="14" s="1"/>
  <c r="F22" i="14" s="1"/>
  <c r="F23" i="14" s="1"/>
  <c r="I11" i="14"/>
  <c r="I22" i="14" s="1"/>
  <c r="I23" i="14" s="1"/>
  <c r="G4" i="14" l="1"/>
  <c r="G11" i="14" s="1"/>
  <c r="G23" i="14" s="1"/>
  <c r="L25" i="11"/>
  <c r="L18" i="11"/>
  <c r="L19" i="11"/>
  <c r="K20" i="11"/>
  <c r="L20" i="11" s="1"/>
  <c r="L21" i="11"/>
  <c r="J47" i="11" l="1"/>
  <c r="J42" i="11" s="1"/>
  <c r="K47" i="11" l="1"/>
  <c r="L48" i="11"/>
  <c r="L47" i="11" s="1"/>
  <c r="K24" i="11"/>
  <c r="L24" i="11" s="1"/>
  <c r="J23" i="11"/>
  <c r="J22" i="11" s="1"/>
  <c r="H22" i="11"/>
  <c r="L56" i="11"/>
  <c r="H53" i="11"/>
  <c r="L57" i="11" l="1"/>
  <c r="L54" i="11" s="1"/>
  <c r="L53" i="11" s="1"/>
  <c r="K54" i="11"/>
  <c r="K53" i="11" s="1"/>
  <c r="L23" i="11"/>
  <c r="L22" i="11" s="1"/>
  <c r="K23" i="11"/>
  <c r="K22" i="11" s="1"/>
  <c r="K46" i="11"/>
  <c r="H16" i="11"/>
  <c r="L32" i="8" l="1"/>
  <c r="L31" i="8" s="1"/>
  <c r="K30" i="8"/>
  <c r="L30" i="8" s="1"/>
  <c r="J31" i="8"/>
  <c r="K31" i="8" l="1"/>
  <c r="G15" i="13" l="1"/>
  <c r="G23" i="13" l="1"/>
  <c r="G22" i="13" s="1"/>
  <c r="G47" i="13"/>
  <c r="G46" i="13" s="1"/>
  <c r="F45" i="13"/>
  <c r="G45" i="13" s="1"/>
  <c r="G44" i="13" s="1"/>
  <c r="G40" i="13"/>
  <c r="E44" i="13"/>
  <c r="F44" i="13"/>
  <c r="C44" i="13"/>
  <c r="E46" i="13"/>
  <c r="C46" i="13"/>
  <c r="F43" i="13"/>
  <c r="G43" i="13" s="1"/>
  <c r="G42" i="13" s="1"/>
  <c r="E42" i="13"/>
  <c r="C42" i="13"/>
  <c r="F39" i="13"/>
  <c r="G39" i="13" s="1"/>
  <c r="E38" i="13"/>
  <c r="C38" i="13"/>
  <c r="C35" i="13"/>
  <c r="G36" i="13"/>
  <c r="E35" i="13"/>
  <c r="G34" i="13"/>
  <c r="G33" i="13" s="1"/>
  <c r="E33" i="13"/>
  <c r="C33" i="13"/>
  <c r="F32" i="13"/>
  <c r="G32" i="13" s="1"/>
  <c r="G31" i="13"/>
  <c r="E30" i="13"/>
  <c r="C30" i="13"/>
  <c r="E8" i="13"/>
  <c r="C8" i="13"/>
  <c r="E11" i="13"/>
  <c r="C11" i="13"/>
  <c r="C7" i="13" s="1"/>
  <c r="E16" i="13"/>
  <c r="C16" i="13"/>
  <c r="E20" i="13"/>
  <c r="C20" i="13"/>
  <c r="E22" i="13"/>
  <c r="C22" i="13"/>
  <c r="J15" i="8"/>
  <c r="L47" i="8"/>
  <c r="L46" i="8" s="1"/>
  <c r="J16" i="14" s="1"/>
  <c r="L44" i="8"/>
  <c r="L45" i="8"/>
  <c r="L43" i="8"/>
  <c r="L39" i="8"/>
  <c r="L40" i="8"/>
  <c r="L41" i="8"/>
  <c r="L38" i="8"/>
  <c r="K46" i="8"/>
  <c r="J37" i="8"/>
  <c r="J48" i="8" s="1"/>
  <c r="J46" i="8"/>
  <c r="H46" i="8"/>
  <c r="J17" i="8"/>
  <c r="K19" i="8"/>
  <c r="L19" i="8" s="1"/>
  <c r="L42" i="8" l="1"/>
  <c r="L37" i="8"/>
  <c r="E29" i="13"/>
  <c r="C29" i="13"/>
  <c r="F30" i="13"/>
  <c r="F33" i="13"/>
  <c r="F42" i="13"/>
  <c r="F22" i="13"/>
  <c r="G30" i="13"/>
  <c r="F46" i="13"/>
  <c r="K37" i="8"/>
  <c r="K42" i="8"/>
  <c r="F38" i="13"/>
  <c r="G37" i="13"/>
  <c r="G35" i="13" s="1"/>
  <c r="F35" i="13"/>
  <c r="G41" i="13"/>
  <c r="G38" i="13" s="1"/>
  <c r="J12" i="8"/>
  <c r="J6" i="8"/>
  <c r="H6" i="8"/>
  <c r="F21" i="13"/>
  <c r="G19" i="13"/>
  <c r="G18" i="13"/>
  <c r="F17" i="13"/>
  <c r="E13" i="13"/>
  <c r="E7" i="13" s="1"/>
  <c r="C13" i="13"/>
  <c r="F10" i="13"/>
  <c r="G10" i="13" s="1"/>
  <c r="F29" i="13" l="1"/>
  <c r="G29" i="13"/>
  <c r="J8" i="14"/>
  <c r="L48" i="8"/>
  <c r="K48" i="8"/>
  <c r="G14" i="13"/>
  <c r="G9" i="13"/>
  <c r="G8" i="13" s="1"/>
  <c r="F8" i="13"/>
  <c r="G12" i="13"/>
  <c r="G11" i="13" s="1"/>
  <c r="F11" i="13"/>
  <c r="G17" i="13"/>
  <c r="G16" i="13" s="1"/>
  <c r="F16" i="13"/>
  <c r="F13" i="13" s="1"/>
  <c r="G21" i="13"/>
  <c r="G20" i="13" s="1"/>
  <c r="F20" i="13"/>
  <c r="H27" i="8"/>
  <c r="F7" i="13" l="1"/>
  <c r="G13" i="13"/>
  <c r="G7" i="13" s="1"/>
  <c r="K39" i="11" l="1"/>
  <c r="K40" i="11"/>
  <c r="K41" i="11"/>
  <c r="L39" i="11" l="1"/>
  <c r="L38" i="11" s="1"/>
  <c r="K38" i="11"/>
  <c r="I11" i="6"/>
  <c r="I10" i="6" s="1"/>
  <c r="I7" i="6" s="1"/>
  <c r="G11" i="6" l="1"/>
  <c r="G10" i="6" s="1"/>
  <c r="H11" i="6"/>
  <c r="G8" i="6"/>
  <c r="G7" i="6" s="1"/>
  <c r="F11" i="6"/>
  <c r="L51" i="11" l="1"/>
  <c r="L29" i="11"/>
  <c r="L28" i="11" s="1"/>
  <c r="L27" i="11" s="1"/>
  <c r="K16" i="11"/>
  <c r="L13" i="11"/>
  <c r="H74" i="11"/>
  <c r="H73" i="11" s="1"/>
  <c r="H72" i="11" s="1"/>
  <c r="H70" i="11"/>
  <c r="H69" i="11" s="1"/>
  <c r="H68" i="11" s="1"/>
  <c r="H66" i="11"/>
  <c r="H65" i="11" s="1"/>
  <c r="H63" i="11"/>
  <c r="H62" i="11" s="1"/>
  <c r="H60" i="11"/>
  <c r="H59" i="11" s="1"/>
  <c r="H49" i="11"/>
  <c r="H40" i="11"/>
  <c r="H38" i="11"/>
  <c r="H34" i="11"/>
  <c r="H33" i="11" s="1"/>
  <c r="H12" i="11"/>
  <c r="H11" i="11" s="1"/>
  <c r="H28" i="11"/>
  <c r="H27" i="11" s="1"/>
  <c r="H31" i="11"/>
  <c r="H30" i="11" s="1"/>
  <c r="H15" i="11"/>
  <c r="H8" i="11"/>
  <c r="H7" i="11" s="1"/>
  <c r="H6" i="11" l="1"/>
  <c r="H37" i="11"/>
  <c r="H36" i="11" s="1"/>
  <c r="L10" i="11"/>
  <c r="H26" i="11"/>
  <c r="K28" i="11"/>
  <c r="K27" i="11" s="1"/>
  <c r="K74" i="11"/>
  <c r="H58" i="11"/>
  <c r="L16" i="8"/>
  <c r="L15" i="8" s="1"/>
  <c r="K8" i="8"/>
  <c r="K7" i="8"/>
  <c r="L28" i="8"/>
  <c r="L27" i="8" s="1"/>
  <c r="L26" i="8" s="1"/>
  <c r="K25" i="8"/>
  <c r="L24" i="8"/>
  <c r="L20" i="8"/>
  <c r="L21" i="8"/>
  <c r="K22" i="8"/>
  <c r="L22" i="8" s="1"/>
  <c r="H29" i="8"/>
  <c r="H26" i="8"/>
  <c r="H23" i="8"/>
  <c r="H17" i="8"/>
  <c r="H15" i="8"/>
  <c r="H10" i="8"/>
  <c r="K23" i="8" l="1"/>
  <c r="K12" i="8"/>
  <c r="K6" i="8"/>
  <c r="H42" i="8"/>
  <c r="H5" i="11"/>
  <c r="H37" i="8"/>
  <c r="C9" i="9" l="1"/>
  <c r="E9" i="9" s="1"/>
  <c r="H48" i="8"/>
  <c r="J74" i="11"/>
  <c r="J73" i="11" s="1"/>
  <c r="J72" i="11" s="1"/>
  <c r="J70" i="11"/>
  <c r="J69" i="11" s="1"/>
  <c r="J68" i="11" s="1"/>
  <c r="J66" i="11"/>
  <c r="J65" i="11" s="1"/>
  <c r="J63" i="11"/>
  <c r="J62" i="11" s="1"/>
  <c r="J60" i="11"/>
  <c r="J59" i="11" s="1"/>
  <c r="J49" i="11"/>
  <c r="J38" i="11"/>
  <c r="J34" i="11"/>
  <c r="J33" i="11" s="1"/>
  <c r="G9" i="11"/>
  <c r="K9" i="11" s="1"/>
  <c r="K8" i="11" s="1"/>
  <c r="K7" i="11" s="1"/>
  <c r="G10" i="11"/>
  <c r="G13" i="11"/>
  <c r="G14" i="11"/>
  <c r="G17" i="11"/>
  <c r="G18" i="11"/>
  <c r="G19" i="11"/>
  <c r="G20" i="11"/>
  <c r="G21" i="11"/>
  <c r="G29" i="11"/>
  <c r="G28" i="11" s="1"/>
  <c r="G27" i="11" s="1"/>
  <c r="G32" i="11"/>
  <c r="G31" i="11" s="1"/>
  <c r="G30" i="11" s="1"/>
  <c r="G35" i="11"/>
  <c r="G34" i="11" s="1"/>
  <c r="G33" i="11" s="1"/>
  <c r="G39" i="11"/>
  <c r="G38" i="11" s="1"/>
  <c r="G41" i="11"/>
  <c r="G40" i="11" s="1"/>
  <c r="G44" i="11"/>
  <c r="G45" i="11"/>
  <c r="G46" i="11"/>
  <c r="G50" i="11"/>
  <c r="G49" i="11" s="1"/>
  <c r="G60" i="11"/>
  <c r="G59" i="11" s="1"/>
  <c r="G63" i="11"/>
  <c r="G62" i="11" s="1"/>
  <c r="G66" i="11"/>
  <c r="G65" i="11" s="1"/>
  <c r="G71" i="11"/>
  <c r="G70" i="11" s="1"/>
  <c r="G69" i="11" s="1"/>
  <c r="G68" i="11" s="1"/>
  <c r="G75" i="11"/>
  <c r="G76" i="11"/>
  <c r="J58" i="11" l="1"/>
  <c r="G26" i="11"/>
  <c r="J37" i="11"/>
  <c r="J36" i="11" s="1"/>
  <c r="G43" i="11"/>
  <c r="G42" i="11" s="1"/>
  <c r="G37" i="11"/>
  <c r="J28" i="11"/>
  <c r="J27" i="11" s="1"/>
  <c r="G74" i="11"/>
  <c r="G73" i="11" s="1"/>
  <c r="G72" i="11" s="1"/>
  <c r="G16" i="11"/>
  <c r="G15" i="11" s="1"/>
  <c r="G12" i="11"/>
  <c r="G11" i="11" s="1"/>
  <c r="G8" i="11"/>
  <c r="G7" i="11" s="1"/>
  <c r="J16" i="11"/>
  <c r="J15" i="11" s="1"/>
  <c r="J8" i="11"/>
  <c r="J7" i="11" s="1"/>
  <c r="J31" i="11"/>
  <c r="J30" i="11" s="1"/>
  <c r="G36" i="11" l="1"/>
  <c r="J26" i="11"/>
  <c r="J12" i="11"/>
  <c r="J11" i="11" s="1"/>
  <c r="J6" i="11" s="1"/>
  <c r="K12" i="11"/>
  <c r="K11" i="11" s="1"/>
  <c r="J5" i="11" l="1"/>
  <c r="J27" i="8"/>
  <c r="J29" i="8" l="1"/>
  <c r="J26" i="8"/>
  <c r="J23" i="8"/>
  <c r="J5" i="8" s="1"/>
  <c r="J33" i="8" s="1"/>
  <c r="E6" i="8"/>
  <c r="E10" i="8"/>
  <c r="E12" i="8"/>
  <c r="E16" i="8"/>
  <c r="E17" i="8"/>
  <c r="E23" i="8"/>
  <c r="E27" i="8"/>
  <c r="E26" i="8" s="1"/>
  <c r="E30" i="8"/>
  <c r="E29" i="8" s="1"/>
  <c r="E38" i="8"/>
  <c r="F38" i="8"/>
  <c r="E39" i="8"/>
  <c r="F39" i="8"/>
  <c r="E40" i="8"/>
  <c r="F40" i="8"/>
  <c r="E41" i="8"/>
  <c r="F41" i="8"/>
  <c r="E43" i="8"/>
  <c r="F43" i="8"/>
  <c r="E44" i="8"/>
  <c r="F44" i="8"/>
  <c r="E45" i="8"/>
  <c r="F45" i="8"/>
  <c r="E46" i="8"/>
  <c r="F47" i="8"/>
  <c r="E42" i="8" l="1"/>
  <c r="E37" i="8"/>
  <c r="E5" i="8"/>
  <c r="E33" i="8" s="1"/>
  <c r="J42" i="8"/>
  <c r="H8" i="14" s="1"/>
  <c r="F16" i="11"/>
  <c r="E48" i="8" l="1"/>
  <c r="E38" i="11"/>
  <c r="F38" i="11"/>
  <c r="F28" i="11"/>
  <c r="F27" i="11" s="1"/>
  <c r="E28" i="11"/>
  <c r="E27" i="11" s="1"/>
  <c r="K15" i="8" l="1"/>
  <c r="F74" i="11" l="1"/>
  <c r="F73" i="11" s="1"/>
  <c r="F72" i="11" s="1"/>
  <c r="F70" i="11"/>
  <c r="F69" i="11" s="1"/>
  <c r="F66" i="11"/>
  <c r="F63" i="11"/>
  <c r="F60" i="11"/>
  <c r="F50" i="11"/>
  <c r="F43" i="11"/>
  <c r="K50" i="11"/>
  <c r="K49" i="11" s="1"/>
  <c r="K37" i="11"/>
  <c r="K31" i="11"/>
  <c r="K30" i="11" s="1"/>
  <c r="K60" i="11"/>
  <c r="K59" i="11" s="1"/>
  <c r="K63" i="11"/>
  <c r="K62" i="11" s="1"/>
  <c r="K66" i="11"/>
  <c r="K65" i="11" s="1"/>
  <c r="K70" i="11"/>
  <c r="K69" i="11" s="1"/>
  <c r="K68" i="11" s="1"/>
  <c r="L9" i="11"/>
  <c r="L8" i="11" s="1"/>
  <c r="L7" i="11" s="1"/>
  <c r="K58" i="11" l="1"/>
  <c r="K73" i="11"/>
  <c r="K72" i="11" s="1"/>
  <c r="K15" i="11"/>
  <c r="K6" i="11" s="1"/>
  <c r="K43" i="11"/>
  <c r="E16" i="11"/>
  <c r="K42" i="11" l="1"/>
  <c r="K36" i="11" s="1"/>
  <c r="F12" i="11"/>
  <c r="F11" i="11" s="1"/>
  <c r="F8" i="11"/>
  <c r="F7" i="11" s="1"/>
  <c r="F15" i="11"/>
  <c r="F34" i="11"/>
  <c r="F33" i="11" s="1"/>
  <c r="F31" i="11"/>
  <c r="F30" i="11" s="1"/>
  <c r="F40" i="11"/>
  <c r="F37" i="11" s="1"/>
  <c r="F49" i="11"/>
  <c r="F42" i="11"/>
  <c r="F65" i="11"/>
  <c r="F62" i="11"/>
  <c r="F59" i="11"/>
  <c r="L67" i="11"/>
  <c r="L66" i="11" s="1"/>
  <c r="L65" i="11" s="1"/>
  <c r="F68" i="11"/>
  <c r="E66" i="11"/>
  <c r="F26" i="11" l="1"/>
  <c r="F6" i="11"/>
  <c r="K34" i="11"/>
  <c r="F58" i="11"/>
  <c r="E65" i="11"/>
  <c r="F36" i="11"/>
  <c r="G6" i="11" l="1"/>
  <c r="K33" i="11"/>
  <c r="K26" i="11" s="1"/>
  <c r="K5" i="11" s="1"/>
  <c r="F5" i="11"/>
  <c r="L32" i="11"/>
  <c r="L14" i="11"/>
  <c r="L12" i="11" s="1"/>
  <c r="L11" i="11" s="1"/>
  <c r="E12" i="11"/>
  <c r="E8" i="11"/>
  <c r="L41" i="11" l="1"/>
  <c r="G41" i="8"/>
  <c r="L25" i="8" l="1"/>
  <c r="L23" i="8" s="1"/>
  <c r="G10" i="8"/>
  <c r="L7" i="8"/>
  <c r="G26" i="8"/>
  <c r="G46" i="8"/>
  <c r="G45" i="8"/>
  <c r="G44" i="8"/>
  <c r="G43" i="8"/>
  <c r="E11" i="6" l="1"/>
  <c r="L9" i="8"/>
  <c r="G23" i="8"/>
  <c r="L8" i="8"/>
  <c r="L6" i="8" s="1"/>
  <c r="L13" i="8"/>
  <c r="L14" i="8"/>
  <c r="G17" i="8"/>
  <c r="G12" i="8"/>
  <c r="G6" i="8"/>
  <c r="G40" i="8"/>
  <c r="G39" i="8"/>
  <c r="G38" i="8"/>
  <c r="G42" i="8"/>
  <c r="L12" i="8" l="1"/>
  <c r="G29" i="8"/>
  <c r="G37" i="8"/>
  <c r="G48" i="8" l="1"/>
  <c r="E74" i="11" l="1"/>
  <c r="E73" i="11" s="1"/>
  <c r="L76" i="11"/>
  <c r="E70" i="11"/>
  <c r="E69" i="11" s="1"/>
  <c r="E68" i="11" s="1"/>
  <c r="L71" i="11"/>
  <c r="L70" i="11" s="1"/>
  <c r="L69" i="11" s="1"/>
  <c r="L68" i="11" s="1"/>
  <c r="E63" i="11"/>
  <c r="E62" i="11" s="1"/>
  <c r="E60" i="11"/>
  <c r="E59" i="11" s="1"/>
  <c r="L50" i="11"/>
  <c r="L49" i="11" s="1"/>
  <c r="E50" i="11"/>
  <c r="E49" i="11" s="1"/>
  <c r="L45" i="11"/>
  <c r="L44" i="11"/>
  <c r="E43" i="11"/>
  <c r="E42" i="11" s="1"/>
  <c r="L40" i="11"/>
  <c r="L37" i="11" s="1"/>
  <c r="E40" i="11"/>
  <c r="E37" i="11" s="1"/>
  <c r="E34" i="11"/>
  <c r="E33" i="11" s="1"/>
  <c r="L31" i="11"/>
  <c r="L30" i="11" s="1"/>
  <c r="E31" i="11"/>
  <c r="E30" i="11" s="1"/>
  <c r="E26" i="11" s="1"/>
  <c r="E15" i="11"/>
  <c r="E11" i="11"/>
  <c r="E7" i="11"/>
  <c r="E58" i="11" l="1"/>
  <c r="G58" i="11" s="1"/>
  <c r="G5" i="11" s="1"/>
  <c r="E72" i="11"/>
  <c r="E6" i="11"/>
  <c r="L35" i="11"/>
  <c r="L34" i="11" s="1"/>
  <c r="L33" i="11" s="1"/>
  <c r="L26" i="11" s="1"/>
  <c r="L75" i="11"/>
  <c r="L74" i="11" s="1"/>
  <c r="L73" i="11" s="1"/>
  <c r="L72" i="11" s="1"/>
  <c r="E36" i="11"/>
  <c r="L61" i="11"/>
  <c r="L60" i="11" s="1"/>
  <c r="L59" i="11" s="1"/>
  <c r="L64" i="11"/>
  <c r="L63" i="11" s="1"/>
  <c r="L62" i="11" s="1"/>
  <c r="L46" i="11"/>
  <c r="L43" i="11" s="1"/>
  <c r="L58" i="11" l="1"/>
  <c r="L42" i="11"/>
  <c r="L36" i="11" s="1"/>
  <c r="E5" i="11"/>
  <c r="K29" i="8" l="1"/>
  <c r="L29" i="8"/>
  <c r="K27" i="8"/>
  <c r="K26" i="8" s="1"/>
  <c r="K10" i="8" l="1"/>
  <c r="F10" i="6"/>
  <c r="H10" i="6"/>
  <c r="E10" i="6"/>
  <c r="F8" i="6"/>
  <c r="F7" i="6" s="1"/>
  <c r="H8" i="6"/>
  <c r="H7" i="6" s="1"/>
  <c r="E8" i="6"/>
  <c r="E7" i="6" s="1"/>
  <c r="D8" i="9" l="1"/>
  <c r="D7" i="9" s="1"/>
  <c r="L11" i="8"/>
  <c r="L10" i="8" s="1"/>
  <c r="F9" i="9" l="1"/>
  <c r="G15" i="8" l="1"/>
  <c r="G5" i="8" s="1"/>
  <c r="B9" i="9" s="1"/>
  <c r="F8" i="9" l="1"/>
  <c r="F7" i="9" s="1"/>
  <c r="C8" i="9"/>
  <c r="C7" i="9" s="1"/>
  <c r="B8" i="9"/>
  <c r="B7" i="9" s="1"/>
  <c r="G33" i="8"/>
  <c r="E8" i="9"/>
  <c r="E7" i="9" s="1"/>
  <c r="L17" i="11"/>
  <c r="L16" i="11" l="1"/>
  <c r="L15" i="11" s="1"/>
  <c r="L6" i="11" s="1"/>
  <c r="L5" i="11" s="1"/>
  <c r="L18" i="8"/>
  <c r="L17" i="8" s="1"/>
  <c r="L5" i="8" s="1"/>
  <c r="L33" i="8" s="1"/>
  <c r="J4" i="14" l="1"/>
  <c r="J11" i="14" s="1"/>
  <c r="J22" i="14" s="1"/>
  <c r="J23" i="14" s="1"/>
  <c r="K17" i="8"/>
  <c r="K5" i="8" s="1"/>
  <c r="K33" i="8" s="1"/>
  <c r="H4" i="14" l="1"/>
  <c r="H11" i="14" s="1"/>
  <c r="H17" i="14" l="1"/>
  <c r="H22" i="14" s="1"/>
  <c r="H23" i="14" s="1"/>
</calcChain>
</file>

<file path=xl/sharedStrings.xml><?xml version="1.0" encoding="utf-8"?>
<sst xmlns="http://schemas.openxmlformats.org/spreadsheetml/2006/main" count="312" uniqueCount="189">
  <si>
    <t>PRIHODI UKUPNO</t>
  </si>
  <si>
    <t>PRIHODI POSLOVANJA</t>
  </si>
  <si>
    <t>RASHODI UKUPNO</t>
  </si>
  <si>
    <t>RASHODI ZA NABAVU NEFINANCIJSKE IMOVINE</t>
  </si>
  <si>
    <t>RAZLIKA - VIŠAK / MANJAK</t>
  </si>
  <si>
    <t>PRIMICI OD FINANCIJSKE IMOVINE I ZADUŽIVANJA</t>
  </si>
  <si>
    <t>Naziv prihoda</t>
  </si>
  <si>
    <t xml:space="preserve">A. RAČUN PRIHODA I RASHODA </t>
  </si>
  <si>
    <t>Razred</t>
  </si>
  <si>
    <t>Skupina</t>
  </si>
  <si>
    <t>Izvor</t>
  </si>
  <si>
    <t>RASHODI POSLOVANJA</t>
  </si>
  <si>
    <t>Naziv rashoda</t>
  </si>
  <si>
    <t>Rashodi poslovanja</t>
  </si>
  <si>
    <t>Rashodi za zaposlene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</si>
  <si>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</si>
  <si>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</si>
  <si>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</si>
  <si>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</si>
  <si>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</si>
  <si>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</si>
  <si>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</si>
  <si>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</si>
  <si>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</si>
  <si>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Vlastiti prihodi</t>
  </si>
  <si>
    <t>B) SAŽETAK RAČUNA FINANCIRANJA</t>
  </si>
  <si>
    <t>Plan za 2023.</t>
  </si>
  <si>
    <t>Prihodi iz nadležnog proračuna i od HZZO-a temeljem ugovornih obveza</t>
  </si>
  <si>
    <t>Naziv</t>
  </si>
  <si>
    <t>Predfinaciranje iz žup. proračuna</t>
  </si>
  <si>
    <t>Naziv izvora finaciranja</t>
  </si>
  <si>
    <t>Kazne, upravne mjere i ostali prihodi</t>
  </si>
  <si>
    <t>Prihodi od imovine</t>
  </si>
  <si>
    <t>Prihod iz nadležnog proračuna,HZZO</t>
  </si>
  <si>
    <t>Državni proračun</t>
  </si>
  <si>
    <t>Financijski rashodi</t>
  </si>
  <si>
    <t>Primici od zaduzivanja</t>
  </si>
  <si>
    <t>Pomoći iz inozemstva i od subjekata unutar proračuna</t>
  </si>
  <si>
    <t>PRIHOD OD NEFINANCIJSKE IMOVINE</t>
  </si>
  <si>
    <t>UKUPNI PRIHODI</t>
  </si>
  <si>
    <t>Prihod od JLS</t>
  </si>
  <si>
    <t>Ostali rashodi, ugovorne kazne</t>
  </si>
  <si>
    <t>Rashodi za nabavu neproizvedene dugotrajne imovine</t>
  </si>
  <si>
    <t>Rashodi za nabavu proizved. dugotrajne imovine</t>
  </si>
  <si>
    <t>Rashodi za dodatna ulaganja na nefinancijsku imovinu</t>
  </si>
  <si>
    <t>07 Zdravstvo</t>
  </si>
  <si>
    <t>0721 Opće medicinske usluge</t>
  </si>
  <si>
    <t>IZDACI ZA FINANCIJSKU IMOVINU</t>
  </si>
  <si>
    <t>Eur</t>
  </si>
  <si>
    <t>Izdaci za otplatu glavnice primljenih kredita</t>
  </si>
  <si>
    <t>PROGRAM: 2512</t>
  </si>
  <si>
    <t>II Posebni dio</t>
  </si>
  <si>
    <t>Šifra</t>
  </si>
  <si>
    <t>Administracija i upravljanje</t>
  </si>
  <si>
    <t>Izvor 11</t>
  </si>
  <si>
    <t>Rashod poslovanja</t>
  </si>
  <si>
    <t>Materijalni rashod</t>
  </si>
  <si>
    <t>Izvor 31</t>
  </si>
  <si>
    <t>Izvor 41</t>
  </si>
  <si>
    <t>Prihod za posebne namjene</t>
  </si>
  <si>
    <t>Ostali rashodi</t>
  </si>
  <si>
    <t>Aktivnost A2512-02</t>
  </si>
  <si>
    <t>Proračun Županije, opći prihodi</t>
  </si>
  <si>
    <t>Investicijsko i tekuće održavanje</t>
  </si>
  <si>
    <t>Aktivnost K2512-03</t>
  </si>
  <si>
    <t>Investicijsko ulaganje</t>
  </si>
  <si>
    <t>Rashodi za nabavu nefinancijske imovine</t>
  </si>
  <si>
    <t>Rashodi za nabavu neproivedene dugo. Imovine</t>
  </si>
  <si>
    <t>Rashodi za nabavu proizvedene dugo.imovine</t>
  </si>
  <si>
    <t>Rashodi za dodatna ulaganja u nefin.imovinu</t>
  </si>
  <si>
    <t>Izvor 45</t>
  </si>
  <si>
    <t>Fond poravnanja - DEC</t>
  </si>
  <si>
    <t>Izdaci za financijsku imovinu i otplat zajmov</t>
  </si>
  <si>
    <t>Izdaci za otplatu glavnice primljenih zajmova</t>
  </si>
  <si>
    <t>Aktivnost A2514-02</t>
  </si>
  <si>
    <t>Dodatni timovi u turističkoj sezoni</t>
  </si>
  <si>
    <t>Rashod za zaposlene</t>
  </si>
  <si>
    <t>Izvor 51</t>
  </si>
  <si>
    <t xml:space="preserve">Rashodi poslovanja </t>
  </si>
  <si>
    <t>Aktivnost A2514-03</t>
  </si>
  <si>
    <t>Aktivnosti T4303-03</t>
  </si>
  <si>
    <t>Specijalistično usavrsavanje doktora medic</t>
  </si>
  <si>
    <t>Pomoć iz inozemstva, EU</t>
  </si>
  <si>
    <t>DJELATNOST USTANOVA U ZDRAVSTVU</t>
  </si>
  <si>
    <t>RAZLIKA</t>
  </si>
  <si>
    <t>Prihodi od prodaje proizvoda i pruženih usluga</t>
  </si>
  <si>
    <t>Fond poravnanja i DEC nadležni proračun</t>
  </si>
  <si>
    <t>Prihodi od prodaje proizvedene dugotrajne imovine</t>
  </si>
  <si>
    <t>Aktivnost A2512-01</t>
  </si>
  <si>
    <t>Izvor fin. 11</t>
  </si>
  <si>
    <t>Izvor fin. 31</t>
  </si>
  <si>
    <t>Izvor fin. 41</t>
  </si>
  <si>
    <t>Prihod za posebne namjene, HZZO</t>
  </si>
  <si>
    <t>Mreža hitne medicine - Gračac</t>
  </si>
  <si>
    <t>Izvor 53</t>
  </si>
  <si>
    <t>Izdaci za financ.imovinu -učešće u zajmu</t>
  </si>
  <si>
    <t>Izvor 54</t>
  </si>
  <si>
    <t>Razlika</t>
  </si>
  <si>
    <t xml:space="preserve">Rakapitulacija </t>
  </si>
  <si>
    <t>Ravnateljica ; Ivana Šimić , dipl.oec</t>
  </si>
  <si>
    <t>Rashodi z anabavu proizvedene dug.imovine</t>
  </si>
  <si>
    <t>Pomići dane u inozem. i unutar općeg prorač.</t>
  </si>
  <si>
    <t>Izvršenje 2022g</t>
  </si>
  <si>
    <t>Projekcija 
za 2026</t>
  </si>
  <si>
    <t>___________________</t>
  </si>
  <si>
    <t>Pomoć JLS općine</t>
  </si>
  <si>
    <t>Plan 2024</t>
  </si>
  <si>
    <t>8 PRIMICI OD FINANCIJSKE IMOVINE I ZADUŽIVANJA</t>
  </si>
  <si>
    <t>5 IZDACI ZA FINANCIJSKU IMOVINU I OTPLATE ZAJMOVA</t>
  </si>
  <si>
    <t>6 PRIHODI POSLOVANJA</t>
  </si>
  <si>
    <t>A. RAČUN PRIHODA I RASHODA  PO EKONOMSKOJ KLASIFIKACIJI</t>
  </si>
  <si>
    <t>1 Opći prihodi i primici</t>
  </si>
  <si>
    <t>3 Vlastiti prihodi</t>
  </si>
  <si>
    <t>Višak ZŽ</t>
  </si>
  <si>
    <t>B. RAČUN FINANCIRANJA PREMA EKONOMSKOJ KLASIFIKACIJI</t>
  </si>
  <si>
    <t>Tekuće pomoći HZZ,HZMO,HZZO-a</t>
  </si>
  <si>
    <t>Tekuće pomoći drža.pror. temeljem prijenosa EU sredstva</t>
  </si>
  <si>
    <t>Kamate na oročena sredstva i kamat po viđenju</t>
  </si>
  <si>
    <t xml:space="preserve">Prihodi od pristojbe po posebnim propisima </t>
  </si>
  <si>
    <t>Sufinanciranje cijene usluge, partic. I sl</t>
  </si>
  <si>
    <t>Prihodi s naslova osiguranja šteta</t>
  </si>
  <si>
    <t>Ekonom.skupina</t>
  </si>
  <si>
    <t>Prihodi od pruženih usluga</t>
  </si>
  <si>
    <t>Prihod iz nadležn proračuna za rashode poslovanja</t>
  </si>
  <si>
    <t>Prihod iz nadležn proračuna za nabavku nefinanciojsk imovine</t>
  </si>
  <si>
    <t>Tekuće pomoći državnog proračuna DEC</t>
  </si>
  <si>
    <t>Ostali prihodi</t>
  </si>
  <si>
    <t>Prihodi od prodaje prijevoz sredstava</t>
  </si>
  <si>
    <t>Ekonomsk skupina</t>
  </si>
  <si>
    <t>Plan za 2024.</t>
  </si>
  <si>
    <t>Prihodi županija</t>
  </si>
  <si>
    <t>¸Vlastiti prihodi - korisnici uslug</t>
  </si>
  <si>
    <t>4 Prihodi za posebne namjene</t>
  </si>
  <si>
    <t>Prihodi za posebne namjene HZZO</t>
  </si>
  <si>
    <t>5 Pomoći</t>
  </si>
  <si>
    <t>Prihodi iz državnog proračuna, DEC</t>
  </si>
  <si>
    <t>Pomoći iz inozemstva EU sredstva</t>
  </si>
  <si>
    <t>Tekuće donacije</t>
  </si>
  <si>
    <t>6 Donacije</t>
  </si>
  <si>
    <t>9 Prihod prenešeni višak</t>
  </si>
  <si>
    <t>Preneseni visak prethodnog razdoblja</t>
  </si>
  <si>
    <t>Naziv PRIHODA</t>
  </si>
  <si>
    <t>Rashodi</t>
  </si>
  <si>
    <t>8 Primici od financ imovine i zaduživanja</t>
  </si>
  <si>
    <t xml:space="preserve">Primici od zaduživanja </t>
  </si>
  <si>
    <t xml:space="preserve">PRENESENI VIŠAK/ MANJAK </t>
  </si>
  <si>
    <t>Visak iz prethodnih razdoblja</t>
  </si>
  <si>
    <t>Izvor fin. 92</t>
  </si>
  <si>
    <t>Rashodi za nabavku proizvedene dugt imovine</t>
  </si>
  <si>
    <t>Preneseni višak poslovanja</t>
  </si>
  <si>
    <t>Prihodi</t>
  </si>
  <si>
    <t>Plan 2024.</t>
  </si>
  <si>
    <t>Projekcija proračuna
za 2026.</t>
  </si>
  <si>
    <t>7 PRIHODI OD PRODAJE NEFINANCIJSKE IMOVINE</t>
  </si>
  <si>
    <t>9 VISAK POSLOVANJA</t>
  </si>
  <si>
    <t>3 RASHODI  POSLOVANJA</t>
  </si>
  <si>
    <t>4 RASHODI ZA NABAVU NEFINANCIJSKE IMOVINE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</si>
  <si>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</si>
  <si>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</si>
  <si>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</si>
  <si>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</si>
  <si>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</si>
  <si>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</si>
  <si>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</si>
  <si>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</si>
  <si>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</si>
  <si>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I . OPĆI DIO     - A) SAŽETAK RAČUNA PRIHODA I RASHODA</t>
  </si>
  <si>
    <t>Ravnateljica ; Ivana Šimić , dipl.oec  _______________________</t>
  </si>
  <si>
    <t>Izvor fin. 45</t>
  </si>
  <si>
    <t xml:space="preserve">Materijalni rashodi </t>
  </si>
  <si>
    <t xml:space="preserve"> Ravnateljica Ustanove ;</t>
  </si>
  <si>
    <t>_____________________</t>
  </si>
  <si>
    <t>Ravnateljica Ustanove ;</t>
  </si>
  <si>
    <t xml:space="preserve">PLAN PRIHODA I RASHODA PREMA IZVORIMA FINANCIRANJA </t>
  </si>
  <si>
    <t>RAČUN PRIHODA I RASHODA Treće izmjene 2024 godina</t>
  </si>
  <si>
    <t xml:space="preserve"> Treće izmjene i dopune financijskog plana
ZA 2024.</t>
  </si>
  <si>
    <t>Treće izmjene i dopune  2024</t>
  </si>
  <si>
    <t>Treće izmjene i dopune financijskog plana 2024 god</t>
  </si>
  <si>
    <t>Treće izmjene i dopune 2024</t>
  </si>
  <si>
    <t>Projekcija 
za 2025</t>
  </si>
  <si>
    <t>Treće izmjene i dopune financijskog plana 2024 godina</t>
  </si>
  <si>
    <t>Projekcija za 2025</t>
  </si>
  <si>
    <t>TREĆE IZMJENE I DOPUNE FINANCIJSKOG PLANA 2024 GODINA</t>
  </si>
  <si>
    <t>Projekcija proračuna
za 2025.</t>
  </si>
  <si>
    <t>Treće izmjene i dopune financijskog plana 2024</t>
  </si>
  <si>
    <t>Treće izmjne i dopune Fin.plana 2024</t>
  </si>
  <si>
    <t>Treće izmjene i dopune Fin.plana 2024</t>
  </si>
  <si>
    <t>Treće izmjene Fin.plana 2024</t>
  </si>
  <si>
    <t>Rashodi za nabavu neproizvedene financ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</si>
</sst>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;[Red]#,##0.00\ _k_n"/>
  </numFmts>
  <fonts count="68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i/>
      <sz val="12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b/>
      <i/>
      <sz val="11"/>
      <color indexed="8"/>
      <name val="Arial"/>
      <family val="2"/>
      <charset val="238"/>
    </font>
    <font>
      <b/>
      <i/>
      <sz val="12"/>
      <color indexed="8"/>
      <name val="Calibri"/>
      <family val="2"/>
      <charset val="238"/>
    </font>
    <font>
      <i/>
      <sz val="12"/>
      <color indexed="8"/>
      <name val="Calibri"/>
      <family val="2"/>
    </font>
    <font>
      <i/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i/>
      <sz val="12"/>
      <color indexed="8"/>
      <name val="Calibri"/>
      <family val="2"/>
    </font>
    <font>
      <i/>
      <sz val="10"/>
      <color indexed="8"/>
      <name val="Arial"/>
      <family val="2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</font>
    <font>
      <b/>
      <i/>
      <sz val="10"/>
      <color indexed="8"/>
      <name val="Calibri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indexed="8"/>
      <name val="Calibri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i/>
      <sz val="9"/>
      <name val="Arial"/>
      <family val="2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10"/>
      <color theme="1"/>
      <name val="Arial Narrow"/>
      <family val="2"/>
    </font>
    <font>
      <b/>
      <i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5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wrapText="1"/>
    </xf>
    <xf numFmtId="0" fontId="1" fillId="3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39" fontId="13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left" vertical="center" wrapText="1"/>
    </xf>
    <xf numFmtId="39" fontId="14" fillId="2" borderId="1" xfId="0" applyNumberFormat="1" applyFont="1" applyFill="1" applyBorder="1" applyAlignment="1">
      <alignment horizontal="right"/>
    </xf>
    <xf numFmtId="0" fontId="12" fillId="2" borderId="1" xfId="0" quotePrefix="1" applyFont="1" applyFill="1" applyBorder="1" applyAlignment="1">
      <alignment horizontal="left" vertical="center"/>
    </xf>
    <xf numFmtId="0" fontId="12" fillId="2" borderId="1" xfId="0" quotePrefix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/>
    <xf numFmtId="4" fontId="17" fillId="0" borderId="1" xfId="0" applyNumberFormat="1" applyFont="1" applyBorder="1"/>
    <xf numFmtId="4" fontId="14" fillId="2" borderId="3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2" fillId="2" borderId="1" xfId="0" quotePrefix="1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 wrapText="1"/>
    </xf>
    <xf numFmtId="0" fontId="20" fillId="2" borderId="1" xfId="0" quotePrefix="1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quotePrefix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24" fillId="0" borderId="0" xfId="0" applyFont="1"/>
    <xf numFmtId="0" fontId="1" fillId="0" borderId="0" xfId="0" applyFont="1" applyAlignment="1">
      <alignment horizontal="center" vertical="center" wrapText="1"/>
    </xf>
    <xf numFmtId="4" fontId="17" fillId="0" borderId="3" xfId="0" applyNumberFormat="1" applyFont="1" applyBorder="1"/>
    <xf numFmtId="4" fontId="26" fillId="0" borderId="1" xfId="0" applyNumberFormat="1" applyFont="1" applyBorder="1"/>
    <xf numFmtId="4" fontId="10" fillId="0" borderId="0" xfId="0" applyNumberFormat="1" applyFont="1"/>
    <xf numFmtId="0" fontId="19" fillId="3" borderId="3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right"/>
    </xf>
    <xf numFmtId="4" fontId="27" fillId="2" borderId="1" xfId="0" applyNumberFormat="1" applyFont="1" applyFill="1" applyBorder="1" applyAlignment="1">
      <alignment horizontal="right"/>
    </xf>
    <xf numFmtId="0" fontId="28" fillId="0" borderId="1" xfId="0" applyFont="1" applyBorder="1"/>
    <xf numFmtId="4" fontId="29" fillId="2" borderId="1" xfId="0" applyNumberFormat="1" applyFont="1" applyFill="1" applyBorder="1" applyAlignment="1">
      <alignment horizontal="right"/>
    </xf>
    <xf numFmtId="4" fontId="27" fillId="2" borderId="3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 applyAlignment="1">
      <alignment horizontal="right"/>
    </xf>
    <xf numFmtId="4" fontId="30" fillId="2" borderId="3" xfId="0" applyNumberFormat="1" applyFont="1" applyFill="1" applyBorder="1" applyAlignment="1">
      <alignment horizontal="right"/>
    </xf>
    <xf numFmtId="4" fontId="31" fillId="0" borderId="1" xfId="0" applyNumberFormat="1" applyFont="1" applyBorder="1"/>
    <xf numFmtId="4" fontId="31" fillId="0" borderId="3" xfId="0" applyNumberFormat="1" applyFont="1" applyBorder="1"/>
    <xf numFmtId="0" fontId="28" fillId="0" borderId="0" xfId="0" applyFont="1"/>
    <xf numFmtId="0" fontId="20" fillId="2" borderId="0" xfId="0" quotePrefix="1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4" fontId="19" fillId="2" borderId="0" xfId="0" applyNumberFormat="1" applyFont="1" applyFill="1" applyAlignment="1">
      <alignment horizontal="right"/>
    </xf>
    <xf numFmtId="0" fontId="20" fillId="2" borderId="1" xfId="0" applyFont="1" applyFill="1" applyBorder="1" applyAlignment="1">
      <alignment horizontal="left" vertical="center"/>
    </xf>
    <xf numFmtId="4" fontId="30" fillId="2" borderId="1" xfId="0" applyNumberFormat="1" applyFont="1" applyFill="1" applyBorder="1" applyAlignment="1">
      <alignment horizontal="right"/>
    </xf>
    <xf numFmtId="0" fontId="34" fillId="0" borderId="0" xfId="0" applyFont="1"/>
    <xf numFmtId="0" fontId="32" fillId="0" borderId="0" xfId="0" applyFont="1"/>
    <xf numFmtId="4" fontId="0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19" fillId="6" borderId="1" xfId="0" applyNumberFormat="1" applyFont="1" applyFill="1" applyBorder="1" applyAlignment="1">
      <alignment horizontal="right"/>
    </xf>
    <xf numFmtId="4" fontId="27" fillId="6" borderId="1" xfId="0" applyNumberFormat="1" applyFont="1" applyFill="1" applyBorder="1" applyAlignment="1">
      <alignment horizontal="right"/>
    </xf>
    <xf numFmtId="4" fontId="29" fillId="6" borderId="1" xfId="0" applyNumberFormat="1" applyFont="1" applyFill="1" applyBorder="1" applyAlignment="1">
      <alignment horizontal="right"/>
    </xf>
    <xf numFmtId="4" fontId="19" fillId="6" borderId="3" xfId="0" applyNumberFormat="1" applyFont="1" applyFill="1" applyBorder="1" applyAlignment="1">
      <alignment horizontal="right"/>
    </xf>
    <xf numFmtId="4" fontId="29" fillId="6" borderId="3" xfId="0" applyNumberFormat="1" applyFont="1" applyFill="1" applyBorder="1" applyAlignment="1">
      <alignment horizontal="right"/>
    </xf>
    <xf numFmtId="4" fontId="30" fillId="6" borderId="3" xfId="0" applyNumberFormat="1" applyFont="1" applyFill="1" applyBorder="1" applyAlignment="1">
      <alignment horizontal="right"/>
    </xf>
    <xf numFmtId="4" fontId="30" fillId="6" borderId="1" xfId="0" applyNumberFormat="1" applyFont="1" applyFill="1" applyBorder="1" applyAlignment="1">
      <alignment horizontal="right"/>
    </xf>
    <xf numFmtId="4" fontId="31" fillId="6" borderId="1" xfId="0" applyNumberFormat="1" applyFont="1" applyFill="1" applyBorder="1"/>
    <xf numFmtId="4" fontId="29" fillId="5" borderId="3" xfId="0" applyNumberFormat="1" applyFont="1" applyFill="1" applyBorder="1" applyAlignment="1">
      <alignment horizontal="right"/>
    </xf>
    <xf numFmtId="0" fontId="22" fillId="2" borderId="4" xfId="0" quotePrefix="1" applyFont="1" applyFill="1" applyBorder="1" applyAlignment="1">
      <alignment horizontal="left" vertical="center"/>
    </xf>
    <xf numFmtId="4" fontId="29" fillId="7" borderId="1" xfId="0" applyNumberFormat="1" applyFont="1" applyFill="1" applyBorder="1" applyAlignment="1">
      <alignment horizontal="right"/>
    </xf>
    <xf numFmtId="4" fontId="19" fillId="7" borderId="1" xfId="0" applyNumberFormat="1" applyFont="1" applyFill="1" applyBorder="1" applyAlignment="1">
      <alignment horizontal="right"/>
    </xf>
    <xf numFmtId="4" fontId="5" fillId="0" borderId="0" xfId="0" applyNumberFormat="1" applyFont="1"/>
    <xf numFmtId="0" fontId="20" fillId="2" borderId="4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vertical="center" wrapText="1"/>
    </xf>
    <xf numFmtId="4" fontId="27" fillId="2" borderId="0" xfId="0" applyNumberFormat="1" applyFont="1" applyFill="1" applyBorder="1" applyAlignment="1">
      <alignment horizontal="right"/>
    </xf>
    <xf numFmtId="4" fontId="30" fillId="5" borderId="3" xfId="0" applyNumberFormat="1" applyFont="1" applyFill="1" applyBorder="1" applyAlignment="1">
      <alignment horizontal="right"/>
    </xf>
    <xf numFmtId="4" fontId="19" fillId="5" borderId="3" xfId="0" applyNumberFormat="1" applyFont="1" applyFill="1" applyBorder="1" applyAlignment="1">
      <alignment horizontal="right"/>
    </xf>
    <xf numFmtId="4" fontId="31" fillId="5" borderId="1" xfId="0" applyNumberFormat="1" applyFont="1" applyFill="1" applyBorder="1"/>
    <xf numFmtId="0" fontId="44" fillId="0" borderId="0" xfId="0" applyFont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left" wrapText="1"/>
    </xf>
    <xf numFmtId="4" fontId="45" fillId="2" borderId="3" xfId="0" applyNumberFormat="1" applyFont="1" applyFill="1" applyBorder="1" applyAlignment="1">
      <alignment horizontal="right"/>
    </xf>
    <xf numFmtId="4" fontId="45" fillId="6" borderId="3" xfId="0" applyNumberFormat="1" applyFont="1" applyFill="1" applyBorder="1" applyAlignment="1">
      <alignment horizontal="right"/>
    </xf>
    <xf numFmtId="0" fontId="47" fillId="4" borderId="1" xfId="0" applyFont="1" applyFill="1" applyBorder="1" applyAlignment="1">
      <alignment horizontal="left" wrapText="1"/>
    </xf>
    <xf numFmtId="4" fontId="48" fillId="4" borderId="3" xfId="0" applyNumberFormat="1" applyFont="1" applyFill="1" applyBorder="1" applyAlignment="1">
      <alignment horizontal="right"/>
    </xf>
    <xf numFmtId="0" fontId="47" fillId="2" borderId="1" xfId="0" quotePrefix="1" applyFont="1" applyFill="1" applyBorder="1" applyAlignment="1">
      <alignment horizontal="left"/>
    </xf>
    <xf numFmtId="4" fontId="48" fillId="2" borderId="1" xfId="0" applyNumberFormat="1" applyFont="1" applyFill="1" applyBorder="1" applyAlignment="1">
      <alignment horizontal="right"/>
    </xf>
    <xf numFmtId="4" fontId="48" fillId="6" borderId="1" xfId="0" applyNumberFormat="1" applyFont="1" applyFill="1" applyBorder="1" applyAlignment="1">
      <alignment horizontal="right"/>
    </xf>
    <xf numFmtId="0" fontId="50" fillId="2" borderId="1" xfId="0" quotePrefix="1" applyFont="1" applyFill="1" applyBorder="1" applyAlignment="1">
      <alignment horizontal="left"/>
    </xf>
    <xf numFmtId="4" fontId="51" fillId="2" borderId="1" xfId="0" applyNumberFormat="1" applyFont="1" applyFill="1" applyBorder="1" applyAlignment="1">
      <alignment horizontal="right"/>
    </xf>
    <xf numFmtId="4" fontId="51" fillId="6" borderId="1" xfId="0" applyNumberFormat="1" applyFont="1" applyFill="1" applyBorder="1" applyAlignment="1">
      <alignment horizontal="right"/>
    </xf>
    <xf numFmtId="4" fontId="46" fillId="2" borderId="1" xfId="0" applyNumberFormat="1" applyFont="1" applyFill="1" applyBorder="1" applyAlignment="1">
      <alignment horizontal="right"/>
    </xf>
    <xf numFmtId="4" fontId="51" fillId="2" borderId="3" xfId="0" applyNumberFormat="1" applyFont="1" applyFill="1" applyBorder="1" applyAlignment="1">
      <alignment horizontal="right"/>
    </xf>
    <xf numFmtId="4" fontId="51" fillId="6" borderId="3" xfId="0" applyNumberFormat="1" applyFont="1" applyFill="1" applyBorder="1" applyAlignment="1">
      <alignment horizontal="right"/>
    </xf>
    <xf numFmtId="0" fontId="49" fillId="2" borderId="1" xfId="0" quotePrefix="1" applyFont="1" applyFill="1" applyBorder="1" applyAlignment="1">
      <alignment horizontal="left"/>
    </xf>
    <xf numFmtId="4" fontId="45" fillId="5" borderId="3" xfId="0" applyNumberFormat="1" applyFont="1" applyFill="1" applyBorder="1" applyAlignment="1">
      <alignment horizontal="right"/>
    </xf>
    <xf numFmtId="4" fontId="46" fillId="2" borderId="3" xfId="0" applyNumberFormat="1" applyFont="1" applyFill="1" applyBorder="1" applyAlignment="1">
      <alignment horizontal="right"/>
    </xf>
    <xf numFmtId="4" fontId="46" fillId="6" borderId="3" xfId="0" applyNumberFormat="1" applyFont="1" applyFill="1" applyBorder="1" applyAlignment="1">
      <alignment horizontal="right"/>
    </xf>
    <xf numFmtId="0" fontId="49" fillId="2" borderId="4" xfId="0" quotePrefix="1" applyFont="1" applyFill="1" applyBorder="1" applyAlignment="1">
      <alignment horizontal="left" wrapText="1"/>
    </xf>
    <xf numFmtId="4" fontId="46" fillId="5" borderId="3" xfId="0" applyNumberFormat="1" applyFont="1" applyFill="1" applyBorder="1" applyAlignment="1">
      <alignment horizontal="right"/>
    </xf>
    <xf numFmtId="0" fontId="50" fillId="2" borderId="4" xfId="0" quotePrefix="1" applyFont="1" applyFill="1" applyBorder="1" applyAlignment="1">
      <alignment horizontal="left" wrapText="1"/>
    </xf>
    <xf numFmtId="0" fontId="47" fillId="5" borderId="4" xfId="0" applyFont="1" applyFill="1" applyBorder="1" applyAlignment="1">
      <alignment horizontal="left" wrapText="1"/>
    </xf>
    <xf numFmtId="4" fontId="48" fillId="5" borderId="3" xfId="0" applyNumberFormat="1" applyFont="1" applyFill="1" applyBorder="1" applyAlignment="1">
      <alignment horizontal="right"/>
    </xf>
    <xf numFmtId="4" fontId="48" fillId="6" borderId="3" xfId="0" applyNumberFormat="1" applyFont="1" applyFill="1" applyBorder="1" applyAlignment="1">
      <alignment horizontal="right"/>
    </xf>
    <xf numFmtId="4" fontId="51" fillId="5" borderId="3" xfId="0" applyNumberFormat="1" applyFont="1" applyFill="1" applyBorder="1" applyAlignment="1">
      <alignment horizontal="right"/>
    </xf>
    <xf numFmtId="0" fontId="50" fillId="5" borderId="4" xfId="0" applyFont="1" applyFill="1" applyBorder="1" applyAlignment="1">
      <alignment horizontal="left" wrapText="1"/>
    </xf>
    <xf numFmtId="0" fontId="23" fillId="2" borderId="4" xfId="0" quotePrefix="1" applyFont="1" applyFill="1" applyBorder="1" applyAlignment="1">
      <alignment horizontal="left" wrapText="1"/>
    </xf>
    <xf numFmtId="4" fontId="48" fillId="2" borderId="3" xfId="0" applyNumberFormat="1" applyFont="1" applyFill="1" applyBorder="1" applyAlignment="1">
      <alignment horizontal="right"/>
    </xf>
    <xf numFmtId="0" fontId="49" fillId="4" borderId="4" xfId="0" quotePrefix="1" applyFont="1" applyFill="1" applyBorder="1" applyAlignment="1">
      <alignment horizontal="left" wrapText="1"/>
    </xf>
    <xf numFmtId="4" fontId="45" fillId="4" borderId="3" xfId="0" applyNumberFormat="1" applyFont="1" applyFill="1" applyBorder="1" applyAlignment="1">
      <alignment horizontal="right"/>
    </xf>
    <xf numFmtId="0" fontId="35" fillId="2" borderId="4" xfId="0" quotePrefix="1" applyFont="1" applyFill="1" applyBorder="1" applyAlignment="1">
      <alignment horizontal="left" wrapText="1"/>
    </xf>
    <xf numFmtId="0" fontId="47" fillId="2" borderId="4" xfId="0" quotePrefix="1" applyFont="1" applyFill="1" applyBorder="1" applyAlignment="1">
      <alignment horizontal="left" wrapText="1"/>
    </xf>
    <xf numFmtId="0" fontId="47" fillId="2" borderId="1" xfId="0" quotePrefix="1" applyFont="1" applyFill="1" applyBorder="1" applyAlignment="1">
      <alignment horizontal="left" wrapText="1"/>
    </xf>
    <xf numFmtId="0" fontId="35" fillId="2" borderId="1" xfId="0" quotePrefix="1" applyFont="1" applyFill="1" applyBorder="1" applyAlignment="1">
      <alignment horizontal="left" wrapText="1"/>
    </xf>
    <xf numFmtId="0" fontId="49" fillId="2" borderId="1" xfId="0" quotePrefix="1" applyFont="1" applyFill="1" applyBorder="1" applyAlignment="1">
      <alignment horizontal="left" wrapText="1"/>
    </xf>
    <xf numFmtId="0" fontId="47" fillId="4" borderId="1" xfId="0" quotePrefix="1" applyFont="1" applyFill="1" applyBorder="1" applyAlignment="1">
      <alignment horizontal="left" wrapText="1"/>
    </xf>
    <xf numFmtId="0" fontId="50" fillId="2" borderId="1" xfId="0" quotePrefix="1" applyFont="1" applyFill="1" applyBorder="1" applyAlignment="1">
      <alignment horizontal="left" wrapText="1"/>
    </xf>
    <xf numFmtId="0" fontId="49" fillId="4" borderId="1" xfId="0" quotePrefix="1" applyFont="1" applyFill="1" applyBorder="1" applyAlignment="1">
      <alignment horizontal="left" wrapText="1"/>
    </xf>
    <xf numFmtId="14" fontId="25" fillId="0" borderId="0" xfId="0" applyNumberFormat="1" applyFont="1" applyAlignment="1">
      <alignment horizontal="center" vertical="center" wrapText="1"/>
    </xf>
    <xf numFmtId="4" fontId="48" fillId="5" borderId="1" xfId="0" applyNumberFormat="1" applyFont="1" applyFill="1" applyBorder="1" applyAlignment="1">
      <alignment horizontal="right"/>
    </xf>
    <xf numFmtId="39" fontId="13" fillId="8" borderId="1" xfId="0" applyNumberFormat="1" applyFont="1" applyFill="1" applyBorder="1" applyAlignment="1">
      <alignment horizontal="right"/>
    </xf>
    <xf numFmtId="39" fontId="14" fillId="8" borderId="1" xfId="0" applyNumberFormat="1" applyFont="1" applyFill="1" applyBorder="1" applyAlignment="1">
      <alignment horizontal="right"/>
    </xf>
    <xf numFmtId="0" fontId="40" fillId="0" borderId="0" xfId="0" applyFont="1"/>
    <xf numFmtId="0" fontId="52" fillId="0" borderId="0" xfId="0" applyFont="1"/>
    <xf numFmtId="0" fontId="54" fillId="0" borderId="4" xfId="0" quotePrefix="1" applyFont="1" applyBorder="1" applyAlignment="1">
      <alignment horizontal="left" wrapText="1"/>
    </xf>
    <xf numFmtId="0" fontId="54" fillId="0" borderId="5" xfId="0" quotePrefix="1" applyFont="1" applyBorder="1" applyAlignment="1">
      <alignment horizontal="left" wrapText="1"/>
    </xf>
    <xf numFmtId="0" fontId="54" fillId="0" borderId="5" xfId="0" quotePrefix="1" applyFont="1" applyBorder="1" applyAlignment="1">
      <alignment horizontal="center" wrapText="1"/>
    </xf>
    <xf numFmtId="0" fontId="54" fillId="0" borderId="5" xfId="0" quotePrefix="1" applyNumberFormat="1" applyFont="1" applyFill="1" applyBorder="1" applyAlignment="1" applyProtection="1">
      <alignment horizontal="left"/>
    </xf>
    <xf numFmtId="0" fontId="54" fillId="5" borderId="1" xfId="0" applyNumberFormat="1" applyFont="1" applyFill="1" applyBorder="1" applyAlignment="1" applyProtection="1">
      <alignment horizontal="center" vertical="center" wrapText="1"/>
    </xf>
    <xf numFmtId="164" fontId="54" fillId="9" borderId="1" xfId="0" applyNumberFormat="1" applyFont="1" applyFill="1" applyBorder="1" applyAlignment="1">
      <alignment horizontal="right"/>
    </xf>
    <xf numFmtId="164" fontId="54" fillId="0" borderId="1" xfId="0" applyNumberFormat="1" applyFont="1" applyFill="1" applyBorder="1" applyAlignment="1">
      <alignment horizontal="right"/>
    </xf>
    <xf numFmtId="164" fontId="56" fillId="9" borderId="4" xfId="0" applyNumberFormat="1" applyFont="1" applyFill="1" applyBorder="1" applyAlignment="1">
      <alignment horizontal="left" vertical="center"/>
    </xf>
    <xf numFmtId="164" fontId="57" fillId="9" borderId="5" xfId="0" applyNumberFormat="1" applyFont="1" applyFill="1" applyBorder="1" applyAlignment="1" applyProtection="1">
      <alignment vertical="center"/>
    </xf>
    <xf numFmtId="164" fontId="54" fillId="0" borderId="1" xfId="0" applyNumberFormat="1" applyFont="1" applyFill="1" applyBorder="1" applyAlignment="1" applyProtection="1">
      <alignment horizontal="right" wrapText="1"/>
    </xf>
    <xf numFmtId="164" fontId="54" fillId="0" borderId="1" xfId="0" applyNumberFormat="1" applyFont="1" applyBorder="1" applyAlignment="1">
      <alignment horizontal="right"/>
    </xf>
    <xf numFmtId="164" fontId="58" fillId="0" borderId="0" xfId="0" applyNumberFormat="1" applyFont="1" applyFill="1" applyBorder="1" applyAlignment="1" applyProtection="1">
      <alignment horizontal="center" vertical="center" wrapText="1"/>
    </xf>
    <xf numFmtId="164" fontId="58" fillId="0" borderId="0" xfId="0" applyNumberFormat="1" applyFont="1" applyFill="1" applyBorder="1" applyAlignment="1" applyProtection="1"/>
    <xf numFmtId="164" fontId="54" fillId="0" borderId="4" xfId="0" quotePrefix="1" applyNumberFormat="1" applyFont="1" applyBorder="1" applyAlignment="1">
      <alignment horizontal="left" wrapText="1"/>
    </xf>
    <xf numFmtId="164" fontId="54" fillId="0" borderId="5" xfId="0" quotePrefix="1" applyNumberFormat="1" applyFont="1" applyBorder="1" applyAlignment="1">
      <alignment horizontal="left" wrapText="1"/>
    </xf>
    <xf numFmtId="164" fontId="54" fillId="0" borderId="5" xfId="0" quotePrefix="1" applyNumberFormat="1" applyFont="1" applyBorder="1" applyAlignment="1">
      <alignment horizontal="center" wrapText="1"/>
    </xf>
    <xf numFmtId="164" fontId="54" fillId="0" borderId="5" xfId="0" quotePrefix="1" applyNumberFormat="1" applyFont="1" applyFill="1" applyBorder="1" applyAlignment="1" applyProtection="1">
      <alignment horizontal="left"/>
    </xf>
    <xf numFmtId="164" fontId="54" fillId="5" borderId="1" xfId="0" applyNumberFormat="1" applyFont="1" applyFill="1" applyBorder="1" applyAlignment="1" applyProtection="1">
      <alignment horizontal="center" vertical="center" wrapText="1"/>
    </xf>
    <xf numFmtId="164" fontId="54" fillId="0" borderId="0" xfId="0" quotePrefix="1" applyNumberFormat="1" applyFont="1" applyFill="1" applyBorder="1" applyAlignment="1" applyProtection="1">
      <alignment horizontal="center" vertical="center" wrapText="1"/>
    </xf>
    <xf numFmtId="164" fontId="56" fillId="10" borderId="4" xfId="0" quotePrefix="1" applyNumberFormat="1" applyFont="1" applyFill="1" applyBorder="1" applyAlignment="1">
      <alignment horizontal="right"/>
    </xf>
    <xf numFmtId="164" fontId="56" fillId="10" borderId="1" xfId="0" applyNumberFormat="1" applyFont="1" applyFill="1" applyBorder="1" applyAlignment="1" applyProtection="1">
      <alignment horizontal="right" wrapText="1"/>
    </xf>
    <xf numFmtId="164" fontId="56" fillId="9" borderId="4" xfId="0" quotePrefix="1" applyNumberFormat="1" applyFont="1" applyFill="1" applyBorder="1" applyAlignment="1">
      <alignment horizontal="right"/>
    </xf>
    <xf numFmtId="164" fontId="56" fillId="9" borderId="1" xfId="0" quotePrefix="1" applyNumberFormat="1" applyFont="1" applyFill="1" applyBorder="1" applyAlignment="1">
      <alignment horizontal="right"/>
    </xf>
    <xf numFmtId="164" fontId="56" fillId="0" borderId="0" xfId="0" quotePrefix="1" applyNumberFormat="1" applyFont="1" applyFill="1" applyBorder="1" applyAlignment="1" applyProtection="1">
      <alignment horizontal="center" vertical="center" wrapText="1"/>
    </xf>
    <xf numFmtId="164" fontId="57" fillId="0" borderId="0" xfId="0" applyNumberFormat="1" applyFont="1" applyFill="1" applyBorder="1" applyAlignment="1" applyProtection="1">
      <alignment horizontal="center" vertical="center" wrapText="1"/>
    </xf>
    <xf numFmtId="164" fontId="57" fillId="0" borderId="0" xfId="0" applyNumberFormat="1" applyFont="1" applyFill="1" applyBorder="1" applyAlignment="1" applyProtection="1"/>
    <xf numFmtId="164" fontId="56" fillId="0" borderId="4" xfId="0" quotePrefix="1" applyNumberFormat="1" applyFont="1" applyBorder="1" applyAlignment="1">
      <alignment horizontal="left" wrapText="1"/>
    </xf>
    <xf numFmtId="164" fontId="56" fillId="0" borderId="5" xfId="0" quotePrefix="1" applyNumberFormat="1" applyFont="1" applyBorder="1" applyAlignment="1">
      <alignment horizontal="left" wrapText="1"/>
    </xf>
    <xf numFmtId="164" fontId="56" fillId="0" borderId="5" xfId="0" quotePrefix="1" applyNumberFormat="1" applyFont="1" applyBorder="1" applyAlignment="1">
      <alignment horizontal="center" wrapText="1"/>
    </xf>
    <xf numFmtId="164" fontId="56" fillId="0" borderId="5" xfId="0" quotePrefix="1" applyNumberFormat="1" applyFont="1" applyFill="1" applyBorder="1" applyAlignment="1" applyProtection="1">
      <alignment horizontal="left"/>
    </xf>
    <xf numFmtId="164" fontId="56" fillId="5" borderId="1" xfId="0" applyNumberFormat="1" applyFont="1" applyFill="1" applyBorder="1" applyAlignment="1" applyProtection="1">
      <alignment horizontal="center" vertical="center" wrapText="1"/>
    </xf>
    <xf numFmtId="164" fontId="54" fillId="9" borderId="4" xfId="0" quotePrefix="1" applyNumberFormat="1" applyFont="1" applyFill="1" applyBorder="1" applyAlignment="1">
      <alignment horizontal="right"/>
    </xf>
    <xf numFmtId="164" fontId="54" fillId="9" borderId="1" xfId="0" quotePrefix="1" applyNumberFormat="1" applyFont="1" applyFill="1" applyBorder="1" applyAlignment="1">
      <alignment horizontal="right"/>
    </xf>
    <xf numFmtId="14" fontId="59" fillId="0" borderId="0" xfId="0" applyNumberFormat="1" applyFont="1"/>
    <xf numFmtId="0" fontId="60" fillId="0" borderId="0" xfId="0" applyFont="1" applyAlignment="1">
      <alignment horizontal="center" wrapText="1"/>
    </xf>
    <xf numFmtId="0" fontId="60" fillId="0" borderId="0" xfId="0" applyFont="1" applyAlignment="1">
      <alignment horizontal="center" vertical="center" wrapText="1"/>
    </xf>
    <xf numFmtId="0" fontId="63" fillId="0" borderId="0" xfId="0" applyFont="1" applyAlignment="1">
      <alignment vertical="center" wrapText="1"/>
    </xf>
    <xf numFmtId="0" fontId="60" fillId="0" borderId="0" xfId="0" applyFont="1" applyAlignment="1">
      <alignment horizontal="right" wrapText="1"/>
    </xf>
    <xf numFmtId="0" fontId="60" fillId="3" borderId="1" xfId="0" applyFont="1" applyFill="1" applyBorder="1" applyAlignment="1">
      <alignment horizontal="center" vertical="center" wrapText="1"/>
    </xf>
    <xf numFmtId="0" fontId="60" fillId="3" borderId="3" xfId="0" applyFont="1" applyFill="1" applyBorder="1" applyAlignment="1">
      <alignment horizontal="center" vertical="center" wrapText="1"/>
    </xf>
    <xf numFmtId="4" fontId="60" fillId="2" borderId="1" xfId="0" applyNumberFormat="1" applyFont="1" applyFill="1" applyBorder="1" applyAlignment="1">
      <alignment horizontal="right"/>
    </xf>
    <xf numFmtId="4" fontId="60" fillId="6" borderId="1" xfId="0" applyNumberFormat="1" applyFont="1" applyFill="1" applyBorder="1" applyAlignment="1">
      <alignment horizontal="right"/>
    </xf>
    <xf numFmtId="0" fontId="65" fillId="2" borderId="1" xfId="0" applyFont="1" applyFill="1" applyBorder="1" applyAlignment="1">
      <alignment horizontal="left" vertical="center" wrapText="1"/>
    </xf>
    <xf numFmtId="4" fontId="63" fillId="2" borderId="1" xfId="0" applyNumberFormat="1" applyFont="1" applyFill="1" applyBorder="1" applyAlignment="1">
      <alignment horizontal="right"/>
    </xf>
    <xf numFmtId="4" fontId="63" fillId="6" borderId="1" xfId="0" applyNumberFormat="1" applyFont="1" applyFill="1" applyBorder="1" applyAlignment="1">
      <alignment horizontal="right"/>
    </xf>
    <xf numFmtId="0" fontId="66" fillId="0" borderId="1" xfId="0" applyFont="1" applyBorder="1"/>
    <xf numFmtId="4" fontId="62" fillId="0" borderId="1" xfId="0" applyNumberFormat="1" applyFont="1" applyBorder="1"/>
    <xf numFmtId="4" fontId="62" fillId="6" borderId="1" xfId="0" applyNumberFormat="1" applyFont="1" applyFill="1" applyBorder="1"/>
    <xf numFmtId="0" fontId="65" fillId="2" borderId="1" xfId="0" quotePrefix="1" applyFont="1" applyFill="1" applyBorder="1" applyAlignment="1">
      <alignment horizontal="left" vertical="center"/>
    </xf>
    <xf numFmtId="0" fontId="65" fillId="2" borderId="1" xfId="0" applyFont="1" applyFill="1" applyBorder="1" applyAlignment="1">
      <alignment horizontal="left" vertical="center"/>
    </xf>
    <xf numFmtId="4" fontId="60" fillId="2" borderId="3" xfId="0" applyNumberFormat="1" applyFont="1" applyFill="1" applyBorder="1" applyAlignment="1">
      <alignment horizontal="right"/>
    </xf>
    <xf numFmtId="4" fontId="60" fillId="6" borderId="3" xfId="0" applyNumberFormat="1" applyFont="1" applyFill="1" applyBorder="1" applyAlignment="1">
      <alignment horizontal="right"/>
    </xf>
    <xf numFmtId="4" fontId="63" fillId="2" borderId="3" xfId="0" applyNumberFormat="1" applyFont="1" applyFill="1" applyBorder="1" applyAlignment="1">
      <alignment horizontal="right"/>
    </xf>
    <xf numFmtId="4" fontId="63" fillId="6" borderId="3" xfId="0" applyNumberFormat="1" applyFont="1" applyFill="1" applyBorder="1" applyAlignment="1">
      <alignment horizontal="right"/>
    </xf>
    <xf numFmtId="0" fontId="65" fillId="2" borderId="0" xfId="0" quotePrefix="1" applyFont="1" applyFill="1" applyBorder="1" applyAlignment="1">
      <alignment horizontal="left" vertical="center"/>
    </xf>
    <xf numFmtId="0" fontId="65" fillId="2" borderId="0" xfId="0" applyFont="1" applyFill="1" applyBorder="1" applyAlignment="1">
      <alignment horizontal="left" vertical="center" wrapText="1"/>
    </xf>
    <xf numFmtId="4" fontId="63" fillId="2" borderId="0" xfId="0" applyNumberFormat="1" applyFont="1" applyFill="1" applyBorder="1" applyAlignment="1">
      <alignment horizontal="right"/>
    </xf>
    <xf numFmtId="4" fontId="63" fillId="5" borderId="0" xfId="0" applyNumberFormat="1" applyFont="1" applyFill="1" applyBorder="1" applyAlignment="1">
      <alignment horizontal="right"/>
    </xf>
    <xf numFmtId="0" fontId="64" fillId="2" borderId="0" xfId="0" applyFont="1" applyFill="1" applyBorder="1" applyAlignment="1">
      <alignment horizontal="left" vertical="center" wrapText="1"/>
    </xf>
    <xf numFmtId="4" fontId="63" fillId="2" borderId="0" xfId="0" applyNumberFormat="1" applyFont="1" applyFill="1" applyBorder="1" applyAlignment="1">
      <alignment horizontal="right" wrapText="1"/>
    </xf>
    <xf numFmtId="4" fontId="63" fillId="5" borderId="0" xfId="0" applyNumberFormat="1" applyFont="1" applyFill="1" applyBorder="1" applyAlignment="1">
      <alignment horizontal="right" wrapText="1"/>
    </xf>
    <xf numFmtId="0" fontId="65" fillId="2" borderId="4" xfId="0" quotePrefix="1" applyFont="1" applyFill="1" applyBorder="1" applyAlignment="1">
      <alignment horizontal="left" vertical="center"/>
    </xf>
    <xf numFmtId="0" fontId="60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4" fontId="19" fillId="5" borderId="1" xfId="0" applyNumberFormat="1" applyFont="1" applyFill="1" applyBorder="1" applyAlignment="1">
      <alignment horizontal="right"/>
    </xf>
    <xf numFmtId="164" fontId="56" fillId="9" borderId="4" xfId="0" quotePrefix="1" applyNumberFormat="1" applyFont="1" applyFill="1" applyBorder="1" applyAlignment="1" applyProtection="1">
      <alignment horizontal="left" vertical="center" wrapText="1"/>
    </xf>
    <xf numFmtId="164" fontId="57" fillId="9" borderId="5" xfId="0" applyNumberFormat="1" applyFont="1" applyFill="1" applyBorder="1" applyAlignment="1" applyProtection="1">
      <alignment vertical="center" wrapText="1"/>
    </xf>
    <xf numFmtId="164" fontId="56" fillId="0" borderId="4" xfId="0" quotePrefix="1" applyNumberFormat="1" applyFont="1" applyBorder="1" applyAlignment="1">
      <alignment horizontal="left" vertical="center"/>
    </xf>
    <xf numFmtId="164" fontId="57" fillId="0" borderId="5" xfId="0" applyNumberFormat="1" applyFont="1" applyFill="1" applyBorder="1" applyAlignment="1" applyProtection="1">
      <alignment vertical="center"/>
    </xf>
    <xf numFmtId="164" fontId="54" fillId="0" borderId="0" xfId="0" applyNumberFormat="1" applyFont="1" applyFill="1" applyBorder="1" applyAlignment="1" applyProtection="1">
      <alignment horizontal="center" vertical="center" wrapText="1"/>
    </xf>
    <xf numFmtId="164" fontId="55" fillId="0" borderId="0" xfId="0" applyNumberFormat="1" applyFont="1" applyAlignment="1">
      <alignment wrapText="1"/>
    </xf>
    <xf numFmtId="164" fontId="56" fillId="10" borderId="4" xfId="0" applyNumberFormat="1" applyFont="1" applyFill="1" applyBorder="1" applyAlignment="1" applyProtection="1">
      <alignment horizontal="left" vertical="center" wrapText="1"/>
    </xf>
    <xf numFmtId="164" fontId="56" fillId="10" borderId="5" xfId="0" applyNumberFormat="1" applyFont="1" applyFill="1" applyBorder="1" applyAlignment="1" applyProtection="1">
      <alignment horizontal="left" vertical="center" wrapText="1"/>
    </xf>
    <xf numFmtId="164" fontId="56" fillId="10" borderId="3" xfId="0" applyNumberFormat="1" applyFont="1" applyFill="1" applyBorder="1" applyAlignment="1" applyProtection="1">
      <alignment horizontal="left" vertical="center" wrapText="1"/>
    </xf>
    <xf numFmtId="164" fontId="53" fillId="9" borderId="4" xfId="0" applyNumberFormat="1" applyFont="1" applyFill="1" applyBorder="1" applyAlignment="1" applyProtection="1">
      <alignment horizontal="left" vertical="center" wrapText="1"/>
    </xf>
    <xf numFmtId="164" fontId="53" fillId="9" borderId="5" xfId="0" applyNumberFormat="1" applyFont="1" applyFill="1" applyBorder="1" applyAlignment="1" applyProtection="1">
      <alignment horizontal="left" vertical="center" wrapText="1"/>
    </xf>
    <xf numFmtId="164" fontId="53" fillId="9" borderId="3" xfId="0" applyNumberFormat="1" applyFont="1" applyFill="1" applyBorder="1" applyAlignment="1" applyProtection="1">
      <alignment horizontal="left" vertical="center" wrapText="1"/>
    </xf>
    <xf numFmtId="164" fontId="56" fillId="0" borderId="0" xfId="0" applyNumberFormat="1" applyFont="1" applyFill="1" applyBorder="1" applyAlignment="1" applyProtection="1">
      <alignment horizontal="center" vertical="center" wrapText="1"/>
    </xf>
    <xf numFmtId="164" fontId="55" fillId="0" borderId="5" xfId="0" applyNumberFormat="1" applyFont="1" applyBorder="1" applyAlignment="1">
      <alignment horizontal="left" vertical="center" wrapText="1"/>
    </xf>
    <xf numFmtId="164" fontId="55" fillId="0" borderId="3" xfId="0" applyNumberFormat="1" applyFont="1" applyBorder="1" applyAlignment="1">
      <alignment horizontal="left" vertical="center" wrapText="1"/>
    </xf>
    <xf numFmtId="0" fontId="54" fillId="0" borderId="0" xfId="0" applyNumberFormat="1" applyFont="1" applyFill="1" applyBorder="1" applyAlignment="1" applyProtection="1">
      <alignment horizontal="center" vertical="center" wrapText="1"/>
    </xf>
    <xf numFmtId="0" fontId="55" fillId="0" borderId="0" xfId="0" applyFont="1" applyAlignment="1">
      <alignment wrapText="1"/>
    </xf>
    <xf numFmtId="164" fontId="56" fillId="9" borderId="4" xfId="0" applyNumberFormat="1" applyFont="1" applyFill="1" applyBorder="1" applyAlignment="1" applyProtection="1">
      <alignment horizontal="left" vertical="center" wrapText="1"/>
    </xf>
    <xf numFmtId="164" fontId="57" fillId="9" borderId="5" xfId="0" applyNumberFormat="1" applyFont="1" applyFill="1" applyBorder="1" applyAlignment="1" applyProtection="1">
      <alignment vertical="center"/>
    </xf>
    <xf numFmtId="164" fontId="56" fillId="0" borderId="4" xfId="0" applyNumberFormat="1" applyFont="1" applyFill="1" applyBorder="1" applyAlignment="1" applyProtection="1">
      <alignment horizontal="left" vertical="center" wrapText="1"/>
    </xf>
    <xf numFmtId="164" fontId="57" fillId="0" borderId="5" xfId="0" applyNumberFormat="1" applyFont="1" applyFill="1" applyBorder="1" applyAlignment="1" applyProtection="1">
      <alignment vertical="center" wrapText="1"/>
    </xf>
    <xf numFmtId="164" fontId="56" fillId="0" borderId="4" xfId="0" quotePrefix="1" applyNumberFormat="1" applyFont="1" applyFill="1" applyBorder="1" applyAlignment="1">
      <alignment horizontal="left" vertical="center"/>
    </xf>
    <xf numFmtId="164" fontId="56" fillId="0" borderId="4" xfId="0" quotePrefix="1" applyNumberFormat="1" applyFont="1" applyFill="1" applyBorder="1" applyAlignment="1" applyProtection="1">
      <alignment horizontal="left" vertical="center" wrapText="1"/>
    </xf>
    <xf numFmtId="164" fontId="54" fillId="0" borderId="6" xfId="0" applyNumberFormat="1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 wrapText="1"/>
    </xf>
    <xf numFmtId="0" fontId="21" fillId="2" borderId="4" xfId="0" quotePrefix="1" applyFont="1" applyFill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/>
    </xf>
    <xf numFmtId="0" fontId="19" fillId="3" borderId="4" xfId="0" applyFont="1" applyFill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/>
    </xf>
    <xf numFmtId="0" fontId="31" fillId="0" borderId="4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0" fontId="38" fillId="2" borderId="4" xfId="0" applyFont="1" applyFill="1" applyBorder="1" applyAlignment="1">
      <alignment vertical="center" wrapText="1"/>
    </xf>
    <xf numFmtId="0" fontId="36" fillId="0" borderId="3" xfId="0" applyFont="1" applyBorder="1" applyAlignment="1">
      <alignment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21" fillId="2" borderId="4" xfId="0" applyFont="1" applyFill="1" applyBorder="1" applyAlignment="1">
      <alignment vertical="center" wrapText="1"/>
    </xf>
    <xf numFmtId="0" fontId="40" fillId="0" borderId="3" xfId="0" applyFont="1" applyBorder="1" applyAlignment="1">
      <alignment vertical="center" wrapText="1"/>
    </xf>
    <xf numFmtId="0" fontId="38" fillId="2" borderId="4" xfId="0" quotePrefix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31" fillId="0" borderId="5" xfId="0" applyFont="1" applyBorder="1" applyAlignment="1">
      <alignment horizontal="left"/>
    </xf>
    <xf numFmtId="0" fontId="31" fillId="0" borderId="3" xfId="0" applyFont="1" applyBorder="1" applyAlignment="1">
      <alignment horizontal="left"/>
    </xf>
    <xf numFmtId="0" fontId="20" fillId="2" borderId="4" xfId="0" applyFont="1" applyFill="1" applyBorder="1" applyAlignment="1">
      <alignment horizontal="left" vertical="center"/>
    </xf>
    <xf numFmtId="0" fontId="22" fillId="2" borderId="4" xfId="0" quotePrefix="1" applyFont="1" applyFill="1" applyBorder="1" applyAlignment="1">
      <alignment horizontal="left" vertical="center"/>
    </xf>
    <xf numFmtId="0" fontId="44" fillId="0" borderId="0" xfId="0" applyFont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64" fillId="2" borderId="4" xfId="0" applyFont="1" applyFill="1" applyBorder="1" applyAlignment="1">
      <alignment horizontal="left" vertical="center" wrapText="1"/>
    </xf>
    <xf numFmtId="0" fontId="61" fillId="0" borderId="3" xfId="0" applyFont="1" applyBorder="1" applyAlignment="1">
      <alignment horizontal="left" vertical="center" wrapText="1"/>
    </xf>
    <xf numFmtId="0" fontId="62" fillId="0" borderId="4" xfId="0" applyFont="1" applyBorder="1" applyAlignment="1">
      <alignment wrapText="1"/>
    </xf>
    <xf numFmtId="0" fontId="67" fillId="0" borderId="3" xfId="0" applyFont="1" applyBorder="1" applyAlignment="1">
      <alignment wrapText="1"/>
    </xf>
    <xf numFmtId="0" fontId="43" fillId="0" borderId="0" xfId="0" applyFont="1" applyAlignment="1">
      <alignment horizontal="center" vertical="center" wrapText="1"/>
    </xf>
    <xf numFmtId="0" fontId="61" fillId="0" borderId="3" xfId="0" applyFont="1" applyBorder="1" applyAlignment="1">
      <alignment horizontal="left" vertical="center"/>
    </xf>
    <xf numFmtId="0" fontId="64" fillId="2" borderId="4" xfId="0" quotePrefix="1" applyFont="1" applyFill="1" applyBorder="1" applyAlignment="1">
      <alignment horizontal="left" vertical="center"/>
    </xf>
    <xf numFmtId="0" fontId="67" fillId="0" borderId="3" xfId="0" applyFont="1" applyBorder="1" applyAlignment="1">
      <alignment horizontal="left" vertical="center"/>
    </xf>
    <xf numFmtId="0" fontId="44" fillId="0" borderId="0" xfId="0" applyFont="1" applyAlignment="1">
      <alignment horizontal="center" wrapText="1"/>
    </xf>
    <xf numFmtId="0" fontId="62" fillId="0" borderId="2" xfId="0" applyFont="1" applyBorder="1" applyAlignment="1">
      <alignment horizontal="left" vertical="center" wrapText="1"/>
    </xf>
    <xf numFmtId="14" fontId="60" fillId="0" borderId="0" xfId="0" applyNumberFormat="1" applyFont="1" applyAlignment="1">
      <alignment horizontal="left" wrapText="1"/>
    </xf>
    <xf numFmtId="0" fontId="61" fillId="0" borderId="0" xfId="0" applyFont="1" applyAlignment="1">
      <alignment horizontal="left" wrapText="1"/>
    </xf>
    <xf numFmtId="0" fontId="60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9" fontId="13" fillId="2" borderId="4" xfId="0" applyNumberFormat="1" applyFont="1" applyFill="1" applyBorder="1" applyAlignment="1">
      <alignment horizontal="right" wrapText="1"/>
    </xf>
    <xf numFmtId="39" fontId="13" fillId="2" borderId="5" xfId="0" applyNumberFormat="1" applyFont="1" applyFill="1" applyBorder="1" applyAlignment="1">
      <alignment horizontal="right" wrapText="1"/>
    </xf>
    <xf numFmtId="39" fontId="13" fillId="2" borderId="3" xfId="0" applyNumberFormat="1" applyFont="1" applyFill="1" applyBorder="1" applyAlignment="1">
      <alignment horizontal="right" wrapText="1"/>
    </xf>
    <xf numFmtId="39" fontId="14" fillId="2" borderId="4" xfId="0" applyNumberFormat="1" applyFont="1" applyFill="1" applyBorder="1" applyAlignment="1">
      <alignment horizontal="right" wrapText="1"/>
    </xf>
    <xf numFmtId="0" fontId="0" fillId="0" borderId="5" xfId="0" applyFont="1" applyBorder="1" applyAlignment="1">
      <alignment horizontal="right" wrapText="1"/>
    </xf>
    <xf numFmtId="0" fontId="0" fillId="0" borderId="3" xfId="0" applyFont="1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39" fontId="14" fillId="2" borderId="5" xfId="0" applyNumberFormat="1" applyFont="1" applyFill="1" applyBorder="1" applyAlignment="1">
      <alignment horizontal="right" wrapText="1"/>
    </xf>
    <xf numFmtId="39" fontId="14" fillId="2" borderId="3" xfId="0" applyNumberFormat="1" applyFont="1" applyFill="1" applyBorder="1" applyAlignment="1">
      <alignment horizontal="right" wrapText="1"/>
    </xf>
    <xf numFmtId="0" fontId="35" fillId="2" borderId="4" xfId="0" applyFont="1" applyFill="1" applyBorder="1" applyAlignment="1">
      <alignment horizontal="left" wrapText="1"/>
    </xf>
    <xf numFmtId="0" fontId="40" fillId="0" borderId="5" xfId="0" applyFont="1" applyBorder="1" applyAlignment="1">
      <alignment horizontal="left" wrapText="1"/>
    </xf>
    <xf numFmtId="0" fontId="40" fillId="0" borderId="3" xfId="0" applyFont="1" applyBorder="1" applyAlignment="1">
      <alignment horizontal="left" wrapText="1"/>
    </xf>
    <xf numFmtId="0" fontId="47" fillId="2" borderId="4" xfId="0" applyFont="1" applyFill="1" applyBorder="1" applyAlignment="1">
      <alignment horizontal="left" wrapText="1"/>
    </xf>
    <xf numFmtId="0" fontId="41" fillId="0" borderId="5" xfId="0" applyFont="1" applyBorder="1" applyAlignment="1">
      <alignment horizontal="left" wrapText="1"/>
    </xf>
    <xf numFmtId="0" fontId="41" fillId="0" borderId="3" xfId="0" applyFont="1" applyBorder="1" applyAlignment="1">
      <alignment horizontal="left" wrapText="1"/>
    </xf>
    <xf numFmtId="0" fontId="47" fillId="4" borderId="4" xfId="0" applyFont="1" applyFill="1" applyBorder="1" applyAlignment="1">
      <alignment horizontal="left" wrapText="1"/>
    </xf>
    <xf numFmtId="0" fontId="41" fillId="4" borderId="5" xfId="0" applyFont="1" applyFill="1" applyBorder="1" applyAlignment="1">
      <alignment horizontal="left" wrapText="1"/>
    </xf>
    <xf numFmtId="0" fontId="41" fillId="4" borderId="3" xfId="0" applyFont="1" applyFill="1" applyBorder="1" applyAlignment="1">
      <alignment horizontal="left" wrapText="1"/>
    </xf>
    <xf numFmtId="0" fontId="35" fillId="2" borderId="4" xfId="0" applyFont="1" applyFill="1" applyBorder="1" applyAlignment="1">
      <alignment wrapText="1"/>
    </xf>
    <xf numFmtId="0" fontId="40" fillId="0" borderId="5" xfId="0" applyFont="1" applyBorder="1" applyAlignment="1">
      <alignment wrapText="1"/>
    </xf>
    <xf numFmtId="0" fontId="40" fillId="0" borderId="3" xfId="0" applyFont="1" applyBorder="1" applyAlignment="1">
      <alignment wrapText="1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49" fillId="2" borderId="4" xfId="0" applyFont="1" applyFill="1" applyBorder="1" applyAlignment="1">
      <alignment horizontal="left" wrapText="1"/>
    </xf>
    <xf numFmtId="0" fontId="49" fillId="2" borderId="5" xfId="0" applyFont="1" applyFill="1" applyBorder="1" applyAlignment="1">
      <alignment horizontal="left" wrapText="1"/>
    </xf>
    <xf numFmtId="0" fontId="49" fillId="2" borderId="3" xfId="0" applyFont="1" applyFill="1" applyBorder="1" applyAlignment="1">
      <alignment horizontal="left" wrapText="1"/>
    </xf>
    <xf numFmtId="0" fontId="35" fillId="2" borderId="5" xfId="0" applyFont="1" applyFill="1" applyBorder="1" applyAlignment="1">
      <alignment horizontal="left" wrapText="1"/>
    </xf>
    <xf numFmtId="0" fontId="35" fillId="2" borderId="3" xfId="0" applyFont="1" applyFill="1" applyBorder="1" applyAlignment="1">
      <alignment horizontal="left" wrapText="1"/>
    </xf>
    <xf numFmtId="0" fontId="21" fillId="2" borderId="4" xfId="0" applyFont="1" applyFill="1" applyBorder="1" applyAlignment="1">
      <alignment horizontal="left"/>
    </xf>
    <xf numFmtId="0" fontId="21" fillId="2" borderId="5" xfId="0" applyFont="1" applyFill="1" applyBorder="1" applyAlignment="1">
      <alignment horizontal="left"/>
    </xf>
    <xf numFmtId="0" fontId="21" fillId="2" borderId="3" xfId="0" applyFont="1" applyFill="1" applyBorder="1" applyAlignment="1">
      <alignment horizontal="left"/>
    </xf>
    <xf numFmtId="0" fontId="45" fillId="3" borderId="4" xfId="0" applyFont="1" applyFill="1" applyBorder="1" applyAlignment="1">
      <alignment horizontal="center" vertical="center" wrapText="1"/>
    </xf>
    <xf numFmtId="0" fontId="45" fillId="3" borderId="5" xfId="0" applyFont="1" applyFill="1" applyBorder="1" applyAlignment="1">
      <alignment horizontal="center" vertical="center" wrapText="1"/>
    </xf>
    <xf numFmtId="0" fontId="45" fillId="3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wrapText="1"/>
    </xf>
    <xf numFmtId="0" fontId="20" fillId="2" borderId="5" xfId="0" applyFont="1" applyFill="1" applyBorder="1" applyAlignment="1">
      <alignment horizontal="left" wrapText="1"/>
    </xf>
    <xf numFmtId="0" fontId="20" fillId="2" borderId="3" xfId="0" applyFont="1" applyFill="1" applyBorder="1" applyAlignment="1">
      <alignment horizontal="left" wrapText="1"/>
    </xf>
    <xf numFmtId="0" fontId="23" fillId="4" borderId="4" xfId="0" applyFont="1" applyFill="1" applyBorder="1" applyAlignment="1">
      <alignment horizontal="left" wrapText="1"/>
    </xf>
    <xf numFmtId="0" fontId="23" fillId="4" borderId="5" xfId="0" applyFont="1" applyFill="1" applyBorder="1" applyAlignment="1">
      <alignment horizontal="left" wrapText="1"/>
    </xf>
    <xf numFmtId="0" fontId="23" fillId="4" borderId="3" xfId="0" applyFont="1" applyFill="1" applyBorder="1" applyAlignment="1">
      <alignment horizontal="left" wrapText="1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50" fillId="2" borderId="4" xfId="0" applyFont="1" applyFill="1" applyBorder="1" applyAlignment="1">
      <alignment horizontal="left" wrapText="1"/>
    </xf>
    <xf numFmtId="0" fontId="50" fillId="2" borderId="5" xfId="0" applyFont="1" applyFill="1" applyBorder="1" applyAlignment="1">
      <alignment horizontal="left" wrapText="1"/>
    </xf>
    <xf numFmtId="0" fontId="50" fillId="2" borderId="3" xfId="0" applyFont="1" applyFill="1" applyBorder="1" applyAlignment="1">
      <alignment horizontal="left" wrapText="1"/>
    </xf>
    <xf numFmtId="0" fontId="35" fillId="5" borderId="4" xfId="0" applyFont="1" applyFill="1" applyBorder="1" applyAlignment="1">
      <alignment horizontal="left" wrapText="1"/>
    </xf>
    <xf numFmtId="0" fontId="40" fillId="5" borderId="5" xfId="0" applyFont="1" applyFill="1" applyBorder="1" applyAlignment="1">
      <alignment horizontal="left" wrapText="1"/>
    </xf>
    <xf numFmtId="0" fontId="40" fillId="5" borderId="3" xfId="0" applyFont="1" applyFill="1" applyBorder="1" applyAlignment="1">
      <alignment horizontal="left" wrapText="1"/>
    </xf>
    <xf numFmtId="0" fontId="47" fillId="4" borderId="5" xfId="0" applyFont="1" applyFill="1" applyBorder="1" applyAlignment="1">
      <alignment horizontal="left" wrapText="1"/>
    </xf>
    <xf numFmtId="0" fontId="47" fillId="4" borderId="3" xfId="0" applyFont="1" applyFill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F38" sqref="F38"/>
    </sheetView>
  </sheetViews>
  <sheetFormatPr defaultRowHeight="15" x14ac:dyDescent="0.25"/>
  <cols>
    <col min="5" max="5" width="11.7109375" customWidth="1"/>
    <col min="6" max="7" width="19.140625" customWidth="1"/>
    <col min="8" max="8" width="19.42578125" customWidth="1"/>
    <col min="9" max="9" width="18.5703125" customWidth="1"/>
    <col min="10" max="10" width="18.85546875" customWidth="1"/>
  </cols>
  <sheetData>
    <row r="1" spans="1:10" ht="27" customHeight="1" x14ac:dyDescent="0.25">
      <c r="A1" s="207" t="s">
        <v>182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ht="12" customHeight="1" x14ac:dyDescent="0.25">
      <c r="A2" s="207" t="s">
        <v>166</v>
      </c>
      <c r="B2" s="208"/>
      <c r="C2" s="208"/>
      <c r="D2" s="208"/>
      <c r="E2" s="208"/>
      <c r="F2" s="208"/>
      <c r="G2" s="208"/>
      <c r="H2" s="208"/>
      <c r="I2" s="208"/>
      <c r="J2" s="208"/>
    </row>
    <row r="3" spans="1:10" ht="24" customHeight="1" x14ac:dyDescent="0.25">
      <c r="A3" s="127"/>
      <c r="B3" s="128"/>
      <c r="C3" s="128"/>
      <c r="D3" s="129"/>
      <c r="E3" s="130"/>
      <c r="F3" s="131" t="s">
        <v>151</v>
      </c>
      <c r="G3" s="131" t="s">
        <v>97</v>
      </c>
      <c r="H3" s="131" t="s">
        <v>178</v>
      </c>
      <c r="I3" s="131" t="s">
        <v>183</v>
      </c>
      <c r="J3" s="131" t="s">
        <v>152</v>
      </c>
    </row>
    <row r="4" spans="1:10" ht="12.75" customHeight="1" x14ac:dyDescent="0.25">
      <c r="A4" s="209" t="s">
        <v>0</v>
      </c>
      <c r="B4" s="193"/>
      <c r="C4" s="193"/>
      <c r="D4" s="193"/>
      <c r="E4" s="210"/>
      <c r="F4" s="132">
        <f>F5+F6+F7</f>
        <v>12266110.779999999</v>
      </c>
      <c r="G4" s="132">
        <f>G5+G6+G7</f>
        <v>1796400</v>
      </c>
      <c r="H4" s="132">
        <f t="shared" ref="H4:I4" si="0">H5+H6+H7</f>
        <v>14062510.779999999</v>
      </c>
      <c r="I4" s="132">
        <f t="shared" si="0"/>
        <v>0</v>
      </c>
      <c r="J4" s="132">
        <f>J5+J6+J7</f>
        <v>0</v>
      </c>
    </row>
    <row r="5" spans="1:10" ht="11.25" customHeight="1" x14ac:dyDescent="0.25">
      <c r="A5" s="211" t="s">
        <v>109</v>
      </c>
      <c r="B5" s="212"/>
      <c r="C5" s="212"/>
      <c r="D5" s="212"/>
      <c r="E5" s="195"/>
      <c r="F5" s="133">
        <f>' Račun prihoda i rashoda '!H5</f>
        <v>11890912.359999999</v>
      </c>
      <c r="G5" s="133">
        <f>' Račun prihoda i rashoda '!I5</f>
        <v>1796400</v>
      </c>
      <c r="H5" s="133">
        <f>F5+G5</f>
        <v>13687312.359999999</v>
      </c>
      <c r="I5" s="133"/>
      <c r="J5" s="133"/>
    </row>
    <row r="6" spans="1:10" ht="11.25" customHeight="1" x14ac:dyDescent="0.25">
      <c r="A6" s="213" t="s">
        <v>153</v>
      </c>
      <c r="B6" s="195"/>
      <c r="C6" s="195"/>
      <c r="D6" s="195"/>
      <c r="E6" s="195"/>
      <c r="F6" s="133">
        <v>20000</v>
      </c>
      <c r="G6" s="133">
        <f>' Račun prihoda i rashoda '!I26</f>
        <v>0</v>
      </c>
      <c r="H6" s="133">
        <f t="shared" ref="H6:H7" si="1">F6+G6</f>
        <v>20000</v>
      </c>
      <c r="I6" s="133"/>
      <c r="J6" s="133"/>
    </row>
    <row r="7" spans="1:10" ht="12.75" customHeight="1" x14ac:dyDescent="0.25">
      <c r="A7" s="213" t="s">
        <v>154</v>
      </c>
      <c r="B7" s="195"/>
      <c r="C7" s="195"/>
      <c r="D7" s="195"/>
      <c r="E7" s="195"/>
      <c r="F7" s="133">
        <v>355198.42</v>
      </c>
      <c r="G7" s="133">
        <v>0</v>
      </c>
      <c r="H7" s="133">
        <f t="shared" si="1"/>
        <v>355198.42</v>
      </c>
      <c r="I7" s="133"/>
      <c r="J7" s="133"/>
    </row>
    <row r="8" spans="1:10" ht="12.75" customHeight="1" x14ac:dyDescent="0.25">
      <c r="A8" s="134" t="s">
        <v>2</v>
      </c>
      <c r="B8" s="135"/>
      <c r="C8" s="135"/>
      <c r="D8" s="135"/>
      <c r="E8" s="135"/>
      <c r="F8" s="132">
        <f>F9+F10</f>
        <v>12229110.779999999</v>
      </c>
      <c r="G8" s="132">
        <f>G9+G10</f>
        <v>1796400</v>
      </c>
      <c r="H8" s="132">
        <f>H9+H10</f>
        <v>14025510.779999999</v>
      </c>
      <c r="I8" s="132">
        <f>I9+I10</f>
        <v>0</v>
      </c>
      <c r="J8" s="132">
        <f>J9+J10</f>
        <v>0</v>
      </c>
    </row>
    <row r="9" spans="1:10" ht="14.25" customHeight="1" x14ac:dyDescent="0.25">
      <c r="A9" s="214" t="s">
        <v>155</v>
      </c>
      <c r="B9" s="212"/>
      <c r="C9" s="212"/>
      <c r="D9" s="212"/>
      <c r="E9" s="212"/>
      <c r="F9" s="133">
        <f>' Račun prihoda i rashoda '!H37</f>
        <v>9776592</v>
      </c>
      <c r="G9" s="133">
        <f>' Račun prihoda i rashoda '!I37</f>
        <v>1787900</v>
      </c>
      <c r="H9" s="133">
        <f>F9+G9</f>
        <v>11564492</v>
      </c>
      <c r="I9" s="133"/>
      <c r="J9" s="136"/>
    </row>
    <row r="10" spans="1:10" ht="12" customHeight="1" x14ac:dyDescent="0.25">
      <c r="A10" s="194" t="s">
        <v>156</v>
      </c>
      <c r="B10" s="195"/>
      <c r="C10" s="195"/>
      <c r="D10" s="195"/>
      <c r="E10" s="195"/>
      <c r="F10" s="137">
        <f>' Račun prihoda i rashoda '!H42</f>
        <v>2452518.7799999998</v>
      </c>
      <c r="G10" s="137">
        <f>' Račun prihoda i rashoda '!I42</f>
        <v>8500</v>
      </c>
      <c r="H10" s="133">
        <f>F10+G10</f>
        <v>2461018.7799999998</v>
      </c>
      <c r="I10" s="137"/>
      <c r="J10" s="136"/>
    </row>
    <row r="11" spans="1:10" ht="12" customHeight="1" x14ac:dyDescent="0.25">
      <c r="A11" s="192" t="s">
        <v>4</v>
      </c>
      <c r="B11" s="193"/>
      <c r="C11" s="193"/>
      <c r="D11" s="193"/>
      <c r="E11" s="193"/>
      <c r="F11" s="132">
        <f>F4-F8</f>
        <v>37000</v>
      </c>
      <c r="G11" s="132">
        <f>G4-G8</f>
        <v>0</v>
      </c>
      <c r="H11" s="132">
        <f>H4-H8</f>
        <v>37000</v>
      </c>
      <c r="I11" s="132">
        <f>I4-I8</f>
        <v>0</v>
      </c>
      <c r="J11" s="132">
        <f>J4-J8</f>
        <v>0</v>
      </c>
    </row>
    <row r="12" spans="1:10" ht="15" customHeight="1" x14ac:dyDescent="0.25">
      <c r="A12" s="215" t="s">
        <v>25</v>
      </c>
      <c r="B12" s="215"/>
      <c r="C12" s="215"/>
      <c r="D12" s="215"/>
      <c r="E12" s="215"/>
      <c r="F12" s="215"/>
      <c r="G12" s="215"/>
      <c r="H12" s="215"/>
      <c r="I12" s="215"/>
      <c r="J12" s="215"/>
    </row>
    <row r="13" spans="1:10" ht="23.25" customHeight="1" x14ac:dyDescent="0.25">
      <c r="A13" s="140"/>
      <c r="B13" s="141"/>
      <c r="C13" s="141"/>
      <c r="D13" s="142"/>
      <c r="E13" s="143"/>
      <c r="F13" s="144" t="s">
        <v>151</v>
      </c>
      <c r="G13" s="144" t="s">
        <v>97</v>
      </c>
      <c r="H13" s="144" t="s">
        <v>178</v>
      </c>
      <c r="I13" s="144" t="s">
        <v>183</v>
      </c>
      <c r="J13" s="144" t="s">
        <v>152</v>
      </c>
    </row>
    <row r="14" spans="1:10" ht="13.5" customHeight="1" x14ac:dyDescent="0.25">
      <c r="A14" s="194" t="s">
        <v>107</v>
      </c>
      <c r="B14" s="195"/>
      <c r="C14" s="195"/>
      <c r="D14" s="195"/>
      <c r="E14" s="195"/>
      <c r="F14" s="137">
        <v>0</v>
      </c>
      <c r="G14" s="137"/>
      <c r="H14" s="137">
        <v>0</v>
      </c>
      <c r="I14" s="137">
        <v>0</v>
      </c>
      <c r="J14" s="137">
        <v>0</v>
      </c>
    </row>
    <row r="15" spans="1:10" ht="12.75" customHeight="1" x14ac:dyDescent="0.25">
      <c r="A15" s="194" t="s">
        <v>108</v>
      </c>
      <c r="B15" s="195"/>
      <c r="C15" s="195"/>
      <c r="D15" s="195"/>
      <c r="E15" s="195"/>
      <c r="F15" s="137">
        <v>37000</v>
      </c>
      <c r="G15" s="137"/>
      <c r="H15" s="137">
        <v>37000</v>
      </c>
      <c r="I15" s="137"/>
      <c r="J15" s="137"/>
    </row>
    <row r="16" spans="1:10" ht="12.75" customHeight="1" x14ac:dyDescent="0.25">
      <c r="A16" s="192" t="s">
        <v>157</v>
      </c>
      <c r="B16" s="193"/>
      <c r="C16" s="193"/>
      <c r="D16" s="193"/>
      <c r="E16" s="193"/>
      <c r="F16" s="132">
        <f>F14-F15</f>
        <v>-37000</v>
      </c>
      <c r="G16" s="132"/>
      <c r="H16" s="132">
        <f>H14-H15</f>
        <v>-37000</v>
      </c>
      <c r="I16" s="132">
        <f>I14-I15</f>
        <v>0</v>
      </c>
      <c r="J16" s="132">
        <f>J14-J15</f>
        <v>0</v>
      </c>
    </row>
    <row r="17" spans="1:10" ht="12" customHeight="1" x14ac:dyDescent="0.25">
      <c r="A17" s="192" t="s">
        <v>158</v>
      </c>
      <c r="B17" s="193"/>
      <c r="C17" s="193"/>
      <c r="D17" s="193"/>
      <c r="E17" s="193"/>
      <c r="F17" s="132">
        <f>F11+F16</f>
        <v>0</v>
      </c>
      <c r="G17" s="132"/>
      <c r="H17" s="132">
        <f>H11+H16</f>
        <v>0</v>
      </c>
      <c r="I17" s="132"/>
      <c r="J17" s="132"/>
    </row>
    <row r="18" spans="1:10" ht="5.25" customHeight="1" x14ac:dyDescent="0.25">
      <c r="A18" s="145"/>
      <c r="B18" s="138"/>
      <c r="C18" s="138"/>
      <c r="D18" s="138"/>
      <c r="E18" s="138"/>
      <c r="F18" s="138"/>
      <c r="G18" s="138"/>
      <c r="H18" s="139"/>
      <c r="I18" s="139"/>
      <c r="J18" s="139"/>
    </row>
    <row r="19" spans="1:10" ht="11.25" customHeight="1" x14ac:dyDescent="0.25">
      <c r="A19" s="196" t="s">
        <v>159</v>
      </c>
      <c r="B19" s="197"/>
      <c r="C19" s="197"/>
      <c r="D19" s="197"/>
      <c r="E19" s="197"/>
      <c r="F19" s="197"/>
      <c r="G19" s="197"/>
      <c r="H19" s="197"/>
      <c r="I19" s="197"/>
      <c r="J19" s="197"/>
    </row>
    <row r="20" spans="1:10" ht="24" customHeight="1" x14ac:dyDescent="0.25">
      <c r="A20" s="140"/>
      <c r="B20" s="141"/>
      <c r="C20" s="141"/>
      <c r="D20" s="142"/>
      <c r="E20" s="143"/>
      <c r="F20" s="144" t="s">
        <v>151</v>
      </c>
      <c r="G20" s="144" t="s">
        <v>97</v>
      </c>
      <c r="H20" s="144" t="s">
        <v>178</v>
      </c>
      <c r="I20" s="144" t="s">
        <v>183</v>
      </c>
      <c r="J20" s="144" t="s">
        <v>152</v>
      </c>
    </row>
    <row r="21" spans="1:10" ht="12.75" customHeight="1" x14ac:dyDescent="0.25">
      <c r="A21" s="198" t="s">
        <v>160</v>
      </c>
      <c r="B21" s="199"/>
      <c r="C21" s="199"/>
      <c r="D21" s="199"/>
      <c r="E21" s="200"/>
      <c r="F21" s="146">
        <f>' Račun prihoda i rashoda '!H31</f>
        <v>355198.42</v>
      </c>
      <c r="G21" s="146">
        <v>0</v>
      </c>
      <c r="H21" s="146">
        <f>' Račun prihoda i rashoda '!J31</f>
        <v>355198.42</v>
      </c>
      <c r="I21" s="146">
        <v>0</v>
      </c>
      <c r="J21" s="147">
        <v>0</v>
      </c>
    </row>
    <row r="22" spans="1:10" ht="15" customHeight="1" x14ac:dyDescent="0.25">
      <c r="A22" s="192" t="s">
        <v>161</v>
      </c>
      <c r="B22" s="193"/>
      <c r="C22" s="193"/>
      <c r="D22" s="193"/>
      <c r="E22" s="193"/>
      <c r="F22" s="148">
        <f>F17+F21</f>
        <v>355198.42</v>
      </c>
      <c r="G22" s="148">
        <v>0</v>
      </c>
      <c r="H22" s="148">
        <f t="shared" ref="H22" si="2">H17+H21</f>
        <v>355198.42</v>
      </c>
      <c r="I22" s="148">
        <f>I17+I21</f>
        <v>0</v>
      </c>
      <c r="J22" s="149">
        <f>J17+J21</f>
        <v>0</v>
      </c>
    </row>
    <row r="23" spans="1:10" ht="34.5" customHeight="1" x14ac:dyDescent="0.25">
      <c r="A23" s="201" t="s">
        <v>162</v>
      </c>
      <c r="B23" s="202"/>
      <c r="C23" s="202"/>
      <c r="D23" s="202"/>
      <c r="E23" s="203"/>
      <c r="F23" s="148">
        <f>F11+F16+F21-F22</f>
        <v>0</v>
      </c>
      <c r="G23" s="148">
        <f>G11+G16+G21-G22</f>
        <v>0</v>
      </c>
      <c r="H23" s="148">
        <f>H11+H16+H21-H22</f>
        <v>0</v>
      </c>
      <c r="I23" s="148">
        <f>I11+I16+I21-I22</f>
        <v>0</v>
      </c>
      <c r="J23" s="149">
        <f>J11+J16+J21-J22</f>
        <v>0</v>
      </c>
    </row>
    <row r="24" spans="1:10" x14ac:dyDescent="0.25">
      <c r="A24" s="204" t="s">
        <v>163</v>
      </c>
      <c r="B24" s="204"/>
      <c r="C24" s="204"/>
      <c r="D24" s="204"/>
      <c r="E24" s="204"/>
      <c r="F24" s="204"/>
      <c r="G24" s="204"/>
      <c r="H24" s="204"/>
      <c r="I24" s="204"/>
      <c r="J24" s="204"/>
    </row>
    <row r="25" spans="1:10" ht="1.5" customHeight="1" x14ac:dyDescent="0.25">
      <c r="A25" s="150"/>
      <c r="B25" s="151"/>
      <c r="C25" s="151"/>
      <c r="D25" s="151"/>
      <c r="E25" s="151"/>
      <c r="F25" s="151"/>
      <c r="G25" s="151"/>
      <c r="H25" s="152"/>
      <c r="I25" s="152"/>
      <c r="J25" s="152"/>
    </row>
    <row r="26" spans="1:10" ht="23.25" customHeight="1" x14ac:dyDescent="0.25">
      <c r="A26" s="153"/>
      <c r="B26" s="154"/>
      <c r="C26" s="154"/>
      <c r="D26" s="155"/>
      <c r="E26" s="156"/>
      <c r="F26" s="157" t="s">
        <v>151</v>
      </c>
      <c r="G26" s="157" t="s">
        <v>97</v>
      </c>
      <c r="H26" s="157" t="s">
        <v>178</v>
      </c>
      <c r="I26" s="157" t="s">
        <v>183</v>
      </c>
      <c r="J26" s="157" t="s">
        <v>152</v>
      </c>
    </row>
    <row r="27" spans="1:10" ht="16.5" customHeight="1" x14ac:dyDescent="0.25">
      <c r="A27" s="198" t="s">
        <v>160</v>
      </c>
      <c r="B27" s="199"/>
      <c r="C27" s="199"/>
      <c r="D27" s="199"/>
      <c r="E27" s="200"/>
      <c r="F27" s="146">
        <f>' Račun prihoda i rashoda '!H31</f>
        <v>355198.42</v>
      </c>
      <c r="G27" s="146"/>
      <c r="H27" s="146">
        <f>' Račun prihoda i rashoda '!H31</f>
        <v>355198.42</v>
      </c>
      <c r="I27" s="146">
        <f>H30</f>
        <v>0</v>
      </c>
      <c r="J27" s="147">
        <f>I30</f>
        <v>0</v>
      </c>
    </row>
    <row r="28" spans="1:10" ht="23.25" customHeight="1" x14ac:dyDescent="0.25">
      <c r="A28" s="198" t="s">
        <v>164</v>
      </c>
      <c r="B28" s="199"/>
      <c r="C28" s="199"/>
      <c r="D28" s="199"/>
      <c r="E28" s="200"/>
      <c r="F28" s="146">
        <f>' Račun prihoda i rashoda '!J31</f>
        <v>355198.42</v>
      </c>
      <c r="G28" s="146"/>
      <c r="H28" s="146">
        <f>' Račun prihoda i rashoda '!J31</f>
        <v>355198.42</v>
      </c>
      <c r="I28" s="146">
        <v>0</v>
      </c>
      <c r="J28" s="147">
        <v>0</v>
      </c>
    </row>
    <row r="29" spans="1:10" ht="13.5" customHeight="1" x14ac:dyDescent="0.25">
      <c r="A29" s="198" t="s">
        <v>165</v>
      </c>
      <c r="B29" s="205"/>
      <c r="C29" s="205"/>
      <c r="D29" s="205"/>
      <c r="E29" s="206"/>
      <c r="F29" s="146">
        <v>0</v>
      </c>
      <c r="G29" s="146"/>
      <c r="H29" s="146">
        <v>0</v>
      </c>
      <c r="I29" s="146">
        <v>0</v>
      </c>
      <c r="J29" s="147">
        <v>0</v>
      </c>
    </row>
    <row r="30" spans="1:10" ht="17.25" customHeight="1" x14ac:dyDescent="0.25">
      <c r="A30" s="192" t="s">
        <v>161</v>
      </c>
      <c r="B30" s="193"/>
      <c r="C30" s="193"/>
      <c r="D30" s="193"/>
      <c r="E30" s="193"/>
      <c r="F30" s="158">
        <f>F27-F28+F29</f>
        <v>0</v>
      </c>
      <c r="G30" s="158"/>
      <c r="H30" s="158">
        <f>H27-H28+H29</f>
        <v>0</v>
      </c>
      <c r="I30" s="158">
        <f>I27-I28+I29</f>
        <v>0</v>
      </c>
      <c r="J30" s="159">
        <f>J27-J28+J29</f>
        <v>0</v>
      </c>
    </row>
    <row r="31" spans="1:10" x14ac:dyDescent="0.25">
      <c r="A31" s="126"/>
      <c r="B31" s="126"/>
      <c r="C31" s="126"/>
      <c r="D31" s="126"/>
      <c r="E31" s="126"/>
      <c r="F31" s="126"/>
      <c r="G31" s="126"/>
      <c r="H31" s="126"/>
      <c r="I31" s="126"/>
      <c r="J31" s="126"/>
    </row>
    <row r="32" spans="1:10" x14ac:dyDescent="0.25">
      <c r="A32" s="160">
        <v>45611</v>
      </c>
      <c r="B32" s="126"/>
      <c r="C32" s="126"/>
      <c r="D32" s="126"/>
      <c r="E32" s="126"/>
      <c r="F32" s="126"/>
      <c r="G32" s="126"/>
      <c r="H32" s="126" t="s">
        <v>167</v>
      </c>
      <c r="I32" s="126"/>
      <c r="J32" s="126"/>
    </row>
    <row r="33" spans="1:10" x14ac:dyDescent="0.25">
      <c r="A33" s="126"/>
      <c r="B33" s="126"/>
      <c r="C33" s="126"/>
      <c r="D33" s="126"/>
      <c r="E33" s="126"/>
      <c r="F33" s="126"/>
      <c r="G33" s="126"/>
      <c r="I33" s="126"/>
      <c r="J33" s="126"/>
    </row>
    <row r="34" spans="1:10" x14ac:dyDescent="0.25">
      <c r="A34" s="126"/>
      <c r="B34" s="126"/>
      <c r="C34" s="126"/>
      <c r="D34" s="126"/>
      <c r="E34" s="126"/>
      <c r="F34" s="126"/>
      <c r="G34" s="126"/>
      <c r="H34" s="126"/>
      <c r="I34" s="126"/>
      <c r="J34" s="126"/>
    </row>
    <row r="35" spans="1:10" x14ac:dyDescent="0.25">
      <c r="A35" s="125"/>
      <c r="B35" s="125"/>
      <c r="C35" s="125"/>
      <c r="D35" s="125"/>
      <c r="E35" s="125"/>
      <c r="F35" s="125"/>
      <c r="G35" s="125"/>
      <c r="H35" s="125"/>
      <c r="I35" s="125"/>
      <c r="J35" s="125"/>
    </row>
    <row r="36" spans="1:10" x14ac:dyDescent="0.25">
      <c r="A36" s="125"/>
      <c r="B36" s="125"/>
      <c r="C36" s="125"/>
      <c r="D36" s="125"/>
      <c r="E36" s="125"/>
      <c r="F36" s="125"/>
      <c r="G36" s="125"/>
      <c r="H36" s="125"/>
      <c r="I36" s="125"/>
      <c r="J36" s="125"/>
    </row>
    <row r="37" spans="1:10" x14ac:dyDescent="0.25">
      <c r="A37" s="125"/>
      <c r="B37" s="125"/>
      <c r="C37" s="125"/>
      <c r="D37" s="125"/>
      <c r="E37" s="125"/>
      <c r="F37" s="125"/>
      <c r="G37" s="125"/>
      <c r="H37" s="125"/>
      <c r="I37" s="125"/>
      <c r="J37" s="125"/>
    </row>
    <row r="38" spans="1:10" x14ac:dyDescent="0.25">
      <c r="A38" s="125"/>
      <c r="B38" s="125"/>
      <c r="C38" s="125"/>
      <c r="D38" s="125"/>
      <c r="E38" s="125"/>
      <c r="F38" s="125"/>
      <c r="G38" s="125"/>
      <c r="H38" s="125"/>
      <c r="I38" s="125"/>
      <c r="J38" s="125"/>
    </row>
    <row r="39" spans="1:10" x14ac:dyDescent="0.25">
      <c r="A39" s="125"/>
      <c r="B39" s="125"/>
      <c r="C39" s="125"/>
      <c r="D39" s="125"/>
      <c r="E39" s="125"/>
      <c r="F39" s="125"/>
      <c r="G39" s="125"/>
      <c r="H39" s="125"/>
      <c r="I39" s="125"/>
      <c r="J39" s="125"/>
    </row>
    <row r="40" spans="1:10" x14ac:dyDescent="0.25">
      <c r="A40" s="125"/>
      <c r="B40" s="125"/>
      <c r="C40" s="125"/>
      <c r="D40" s="125"/>
      <c r="E40" s="125"/>
      <c r="F40" s="125"/>
      <c r="G40" s="125"/>
      <c r="H40" s="125"/>
      <c r="I40" s="125"/>
      <c r="J40" s="125"/>
    </row>
    <row r="41" spans="1:10" x14ac:dyDescent="0.25">
      <c r="A41" s="125"/>
      <c r="B41" s="125"/>
      <c r="C41" s="125"/>
      <c r="D41" s="125"/>
      <c r="E41" s="125"/>
      <c r="F41" s="125"/>
      <c r="G41" s="125"/>
      <c r="H41" s="125"/>
      <c r="I41" s="125"/>
      <c r="J41" s="125"/>
    </row>
    <row r="42" spans="1:10" x14ac:dyDescent="0.25">
      <c r="A42" s="125"/>
      <c r="B42" s="125"/>
      <c r="C42" s="125"/>
      <c r="D42" s="125"/>
      <c r="E42" s="125"/>
      <c r="F42" s="125"/>
      <c r="G42" s="125"/>
      <c r="H42" s="125"/>
      <c r="I42" s="125"/>
      <c r="J42" s="125"/>
    </row>
    <row r="43" spans="1:10" x14ac:dyDescent="0.25">
      <c r="A43" s="125"/>
      <c r="B43" s="125"/>
      <c r="C43" s="125"/>
      <c r="D43" s="125"/>
      <c r="E43" s="125"/>
      <c r="F43" s="125"/>
      <c r="G43" s="125"/>
      <c r="H43" s="125"/>
      <c r="I43" s="125"/>
      <c r="J43" s="125"/>
    </row>
    <row r="44" spans="1:10" x14ac:dyDescent="0.25">
      <c r="A44" s="125"/>
      <c r="B44" s="125"/>
      <c r="C44" s="125"/>
      <c r="D44" s="125"/>
      <c r="E44" s="125"/>
      <c r="F44" s="125"/>
      <c r="G44" s="125"/>
      <c r="H44" s="125"/>
      <c r="I44" s="125"/>
      <c r="J44" s="125"/>
    </row>
    <row r="45" spans="1:10" x14ac:dyDescent="0.25">
      <c r="A45" s="125"/>
      <c r="B45" s="125"/>
      <c r="C45" s="125"/>
      <c r="D45" s="125"/>
      <c r="E45" s="125"/>
      <c r="F45" s="125"/>
      <c r="G45" s="125"/>
      <c r="H45" s="125"/>
      <c r="I45" s="125"/>
      <c r="J45" s="125"/>
    </row>
    <row r="46" spans="1:10" x14ac:dyDescent="0.25">
      <c r="A46" s="125"/>
      <c r="B46" s="125"/>
      <c r="C46" s="125"/>
      <c r="D46" s="125"/>
      <c r="E46" s="125"/>
      <c r="F46" s="125"/>
      <c r="G46" s="125"/>
      <c r="H46" s="125"/>
      <c r="I46" s="125"/>
      <c r="J46" s="125"/>
    </row>
    <row r="47" spans="1:10" x14ac:dyDescent="0.25">
      <c r="A47" s="125"/>
      <c r="B47" s="125"/>
      <c r="C47" s="125"/>
      <c r="D47" s="125"/>
      <c r="E47" s="125"/>
      <c r="F47" s="125"/>
      <c r="G47" s="125"/>
      <c r="H47" s="125"/>
      <c r="I47" s="125"/>
      <c r="J47" s="125"/>
    </row>
  </sheetData>
  <mergeCells count="23">
    <mergeCell ref="A14:E14"/>
    <mergeCell ref="A1:J1"/>
    <mergeCell ref="A2:J2"/>
    <mergeCell ref="A4:E4"/>
    <mergeCell ref="A5:E5"/>
    <mergeCell ref="A6:E6"/>
    <mergeCell ref="A7:E7"/>
    <mergeCell ref="A9:E9"/>
    <mergeCell ref="A10:E10"/>
    <mergeCell ref="A11:E11"/>
    <mergeCell ref="A12:J12"/>
    <mergeCell ref="A30:E30"/>
    <mergeCell ref="A15:E15"/>
    <mergeCell ref="A16:E16"/>
    <mergeCell ref="A17:E17"/>
    <mergeCell ref="A19:J19"/>
    <mergeCell ref="A21:E21"/>
    <mergeCell ref="A22:E22"/>
    <mergeCell ref="A23:E23"/>
    <mergeCell ref="A24:J24"/>
    <mergeCell ref="A27:E27"/>
    <mergeCell ref="A28:E28"/>
    <mergeCell ref="A29:E2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opLeftCell="A25" workbookViewId="0">
      <selection activeCell="J23" sqref="J23"/>
    </sheetView>
  </sheetViews>
  <sheetFormatPr defaultRowHeight="15" x14ac:dyDescent="0.25"/>
  <cols>
    <col min="1" max="1" width="8" style="2" customWidth="1"/>
    <col min="2" max="2" width="9.85546875" style="2" customWidth="1"/>
    <col min="3" max="3" width="6" style="2" customWidth="1"/>
    <col min="4" max="4" width="29" style="2" customWidth="1"/>
    <col min="5" max="5" width="15.7109375" style="2" hidden="1" customWidth="1"/>
    <col min="6" max="6" width="15.28515625" style="2" hidden="1" customWidth="1"/>
    <col min="7" max="7" width="19.7109375" style="2" hidden="1" customWidth="1"/>
    <col min="8" max="10" width="19.7109375" style="2" customWidth="1"/>
    <col min="11" max="12" width="14.85546875" style="2" bestFit="1" customWidth="1"/>
    <col min="13" max="13" width="9.140625" style="2"/>
    <col min="14" max="15" width="12.28515625" style="2" bestFit="1" customWidth="1"/>
    <col min="16" max="16" width="9.140625" style="2"/>
    <col min="17" max="17" width="9.28515625" style="2" bestFit="1" customWidth="1"/>
    <col min="18" max="16384" width="9.140625" style="2"/>
  </cols>
  <sheetData>
    <row r="1" spans="1:20" ht="36" customHeight="1" x14ac:dyDescent="0.25">
      <c r="A1" s="241" t="s">
        <v>175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20" x14ac:dyDescent="0.25">
      <c r="A2" s="243">
        <v>45611</v>
      </c>
      <c r="B2" s="242"/>
      <c r="C2" s="25"/>
      <c r="D2" s="241" t="s">
        <v>20</v>
      </c>
      <c r="E2" s="242"/>
      <c r="F2" s="242"/>
      <c r="G2" s="242"/>
      <c r="H2" s="242"/>
      <c r="I2" s="242"/>
      <c r="J2" s="242"/>
      <c r="K2" s="26"/>
      <c r="L2" s="26"/>
    </row>
    <row r="3" spans="1:20" ht="18" customHeight="1" x14ac:dyDescent="0.25">
      <c r="A3" s="241" t="s">
        <v>110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</row>
    <row r="4" spans="1:20" ht="38.25" customHeight="1" x14ac:dyDescent="0.25">
      <c r="A4" s="33" t="s">
        <v>8</v>
      </c>
      <c r="B4" s="40" t="s">
        <v>121</v>
      </c>
      <c r="C4" s="224" t="s">
        <v>6</v>
      </c>
      <c r="D4" s="225"/>
      <c r="E4" s="33" t="s">
        <v>26</v>
      </c>
      <c r="F4" s="33" t="s">
        <v>84</v>
      </c>
      <c r="G4" s="33" t="s">
        <v>102</v>
      </c>
      <c r="H4" s="33" t="s">
        <v>106</v>
      </c>
      <c r="I4" s="33" t="s">
        <v>97</v>
      </c>
      <c r="J4" s="33" t="s">
        <v>176</v>
      </c>
      <c r="K4" s="33" t="s">
        <v>179</v>
      </c>
      <c r="L4" s="33" t="s">
        <v>103</v>
      </c>
    </row>
    <row r="5" spans="1:20" x14ac:dyDescent="0.25">
      <c r="A5" s="27">
        <v>6</v>
      </c>
      <c r="B5" s="27"/>
      <c r="C5" s="247" t="s">
        <v>1</v>
      </c>
      <c r="D5" s="217"/>
      <c r="E5" s="41" t="e">
        <f>E6+E10+E12+E15+E17+E23+E25</f>
        <v>#REF!</v>
      </c>
      <c r="F5" s="41"/>
      <c r="G5" s="41" t="e">
        <f>G6+G10+G12+G15+G17+G23+G25</f>
        <v>#REF!</v>
      </c>
      <c r="H5" s="41">
        <f>H6+H10+H12+H15+H17+H23</f>
        <v>11890912.359999999</v>
      </c>
      <c r="I5" s="41">
        <f t="shared" ref="I5:J5" si="0">I6+I10+I12+I15+I17+I23</f>
        <v>1796400</v>
      </c>
      <c r="J5" s="41">
        <f t="shared" si="0"/>
        <v>13687312.359999999</v>
      </c>
      <c r="K5" s="41">
        <f t="shared" ref="K5:L5" si="1">K6+K10+K12+K15+K17+K23+K26</f>
        <v>0</v>
      </c>
      <c r="L5" s="41">
        <f t="shared" si="1"/>
        <v>0</v>
      </c>
    </row>
    <row r="6" spans="1:20" ht="25.5" customHeight="1" x14ac:dyDescent="0.25">
      <c r="A6" s="27"/>
      <c r="B6" s="27">
        <v>63</v>
      </c>
      <c r="C6" s="229" t="s">
        <v>37</v>
      </c>
      <c r="D6" s="222"/>
      <c r="E6" s="41" t="e">
        <f>E7+E8+E9+#REF!</f>
        <v>#REF!</v>
      </c>
      <c r="F6" s="41"/>
      <c r="G6" s="41" t="e">
        <f>G7+G8+G9+#REF!</f>
        <v>#REF!</v>
      </c>
      <c r="H6" s="41">
        <f>H7+H8+H9</f>
        <v>50480</v>
      </c>
      <c r="I6" s="41">
        <f>I7+I8+I9</f>
        <v>297400</v>
      </c>
      <c r="J6" s="73">
        <f>J7+J8+J9</f>
        <v>347880</v>
      </c>
      <c r="K6" s="41">
        <f>K7+K8+K9</f>
        <v>0</v>
      </c>
      <c r="L6" s="41">
        <f>L7+L8+L9</f>
        <v>0</v>
      </c>
    </row>
    <row r="7" spans="1:20" x14ac:dyDescent="0.25">
      <c r="A7" s="27"/>
      <c r="B7" s="27"/>
      <c r="C7" s="216" t="s">
        <v>115</v>
      </c>
      <c r="D7" s="222"/>
      <c r="E7" s="41"/>
      <c r="F7" s="41"/>
      <c r="G7" s="42">
        <v>0</v>
      </c>
      <c r="H7" s="42"/>
      <c r="I7" s="42"/>
      <c r="J7" s="63">
        <f>H7+I7</f>
        <v>0</v>
      </c>
      <c r="K7" s="42">
        <f t="shared" ref="K7:L9" si="2">J7*1.025</f>
        <v>0</v>
      </c>
      <c r="L7" s="42">
        <f t="shared" si="2"/>
        <v>0</v>
      </c>
    </row>
    <row r="8" spans="1:20" x14ac:dyDescent="0.25">
      <c r="A8" s="27"/>
      <c r="B8" s="27"/>
      <c r="C8" s="216" t="s">
        <v>125</v>
      </c>
      <c r="D8" s="222"/>
      <c r="E8" s="43"/>
      <c r="F8" s="43"/>
      <c r="G8" s="42">
        <v>0</v>
      </c>
      <c r="H8" s="42"/>
      <c r="I8" s="42"/>
      <c r="J8" s="63">
        <f t="shared" ref="J8:J9" si="3">H8+I8</f>
        <v>0</v>
      </c>
      <c r="K8" s="42">
        <f t="shared" si="2"/>
        <v>0</v>
      </c>
      <c r="L8" s="42">
        <f t="shared" si="2"/>
        <v>0</v>
      </c>
    </row>
    <row r="9" spans="1:20" ht="23.25" customHeight="1" x14ac:dyDescent="0.25">
      <c r="A9" s="43"/>
      <c r="B9" s="43"/>
      <c r="C9" s="216" t="s">
        <v>116</v>
      </c>
      <c r="D9" s="222"/>
      <c r="E9" s="43"/>
      <c r="F9" s="43"/>
      <c r="G9" s="42">
        <v>0</v>
      </c>
      <c r="H9" s="42">
        <v>50480</v>
      </c>
      <c r="I9" s="42">
        <v>297400</v>
      </c>
      <c r="J9" s="63">
        <f t="shared" si="3"/>
        <v>347880</v>
      </c>
      <c r="K9" s="42"/>
      <c r="L9" s="42">
        <f t="shared" si="2"/>
        <v>0</v>
      </c>
    </row>
    <row r="10" spans="1:20" s="3" customFormat="1" x14ac:dyDescent="0.25">
      <c r="A10" s="27"/>
      <c r="B10" s="27">
        <v>64</v>
      </c>
      <c r="C10" s="229" t="s">
        <v>32</v>
      </c>
      <c r="D10" s="222"/>
      <c r="E10" s="41">
        <f>E11</f>
        <v>265.45</v>
      </c>
      <c r="F10" s="41"/>
      <c r="G10" s="41">
        <f>G11</f>
        <v>0</v>
      </c>
      <c r="H10" s="41">
        <f>H11</f>
        <v>300</v>
      </c>
      <c r="I10" s="41">
        <f t="shared" ref="I10:J10" si="4">I11</f>
        <v>0</v>
      </c>
      <c r="J10" s="73">
        <f t="shared" si="4"/>
        <v>300</v>
      </c>
      <c r="K10" s="41">
        <f>K11</f>
        <v>0</v>
      </c>
      <c r="L10" s="41">
        <f>L11</f>
        <v>0</v>
      </c>
    </row>
    <row r="11" spans="1:20" ht="23.25" customHeight="1" x14ac:dyDescent="0.25">
      <c r="A11" s="29"/>
      <c r="B11" s="29"/>
      <c r="C11" s="216" t="s">
        <v>117</v>
      </c>
      <c r="D11" s="222"/>
      <c r="E11" s="44">
        <v>265.45</v>
      </c>
      <c r="F11" s="44">
        <v>0</v>
      </c>
      <c r="G11" s="44">
        <v>0</v>
      </c>
      <c r="H11" s="44">
        <v>300</v>
      </c>
      <c r="I11" s="44"/>
      <c r="J11" s="64">
        <f>H11+I11</f>
        <v>300</v>
      </c>
      <c r="K11" s="44"/>
      <c r="L11" s="44">
        <f>K11*1.025</f>
        <v>0</v>
      </c>
      <c r="N11" s="4"/>
      <c r="O11" s="4"/>
      <c r="P11" s="4"/>
      <c r="Q11" s="4"/>
      <c r="R11" s="4"/>
      <c r="S11" s="4"/>
      <c r="T11" s="4"/>
    </row>
    <row r="12" spans="1:20" ht="26.25" customHeight="1" x14ac:dyDescent="0.25">
      <c r="A12" s="28"/>
      <c r="B12" s="30">
        <v>65</v>
      </c>
      <c r="C12" s="229" t="s">
        <v>118</v>
      </c>
      <c r="D12" s="217"/>
      <c r="E12" s="41" t="e">
        <f>E13+E14+#REF!</f>
        <v>#REF!</v>
      </c>
      <c r="F12" s="41"/>
      <c r="G12" s="41" t="e">
        <f>G13+G14+#REF!</f>
        <v>#REF!</v>
      </c>
      <c r="H12" s="191">
        <f t="shared" ref="H12:I12" si="5">H13+H14</f>
        <v>142910</v>
      </c>
      <c r="I12" s="191">
        <f t="shared" si="5"/>
        <v>157898</v>
      </c>
      <c r="J12" s="62">
        <f>J13+J14</f>
        <v>300808</v>
      </c>
      <c r="K12" s="41">
        <f>K13+K14</f>
        <v>0</v>
      </c>
      <c r="L12" s="41">
        <f>L13+L14</f>
        <v>0</v>
      </c>
    </row>
    <row r="13" spans="1:20" x14ac:dyDescent="0.25">
      <c r="A13" s="28"/>
      <c r="B13" s="30"/>
      <c r="C13" s="248" t="s">
        <v>119</v>
      </c>
      <c r="D13" s="217"/>
      <c r="E13" s="42"/>
      <c r="F13" s="42">
        <v>0</v>
      </c>
      <c r="G13" s="42">
        <v>0</v>
      </c>
      <c r="H13" s="42">
        <v>92910</v>
      </c>
      <c r="I13" s="42">
        <v>157898</v>
      </c>
      <c r="J13" s="63">
        <v>250808</v>
      </c>
      <c r="K13" s="44"/>
      <c r="L13" s="44">
        <f>K13*1.025</f>
        <v>0</v>
      </c>
    </row>
    <row r="14" spans="1:20" x14ac:dyDescent="0.25">
      <c r="A14" s="28"/>
      <c r="B14" s="30"/>
      <c r="C14" s="248" t="s">
        <v>120</v>
      </c>
      <c r="D14" s="217"/>
      <c r="E14" s="42">
        <v>39816.839999999997</v>
      </c>
      <c r="F14" s="42">
        <v>15183.16</v>
      </c>
      <c r="G14" s="42">
        <v>0</v>
      </c>
      <c r="H14" s="42">
        <v>50000</v>
      </c>
      <c r="I14" s="42"/>
      <c r="J14" s="63">
        <f>H14+I14</f>
        <v>50000</v>
      </c>
      <c r="K14" s="44"/>
      <c r="L14" s="44">
        <f>K14*1.025</f>
        <v>0</v>
      </c>
    </row>
    <row r="15" spans="1:20" ht="27" customHeight="1" x14ac:dyDescent="0.25">
      <c r="A15" s="30"/>
      <c r="B15" s="30">
        <v>66</v>
      </c>
      <c r="C15" s="229" t="s">
        <v>85</v>
      </c>
      <c r="D15" s="217"/>
      <c r="E15" s="41">
        <v>418766.63</v>
      </c>
      <c r="F15" s="41"/>
      <c r="G15" s="41">
        <f t="shared" ref="G15:L15" si="6">G16</f>
        <v>0</v>
      </c>
      <c r="H15" s="41">
        <f t="shared" si="6"/>
        <v>1715545.08</v>
      </c>
      <c r="I15" s="41">
        <f t="shared" si="6"/>
        <v>36648.28</v>
      </c>
      <c r="J15" s="62">
        <f t="shared" si="6"/>
        <v>1752193.36</v>
      </c>
      <c r="K15" s="41">
        <f t="shared" si="6"/>
        <v>0</v>
      </c>
      <c r="L15" s="41">
        <f t="shared" si="6"/>
        <v>0</v>
      </c>
    </row>
    <row r="16" spans="1:20" x14ac:dyDescent="0.25">
      <c r="A16" s="30"/>
      <c r="B16" s="30"/>
      <c r="C16" s="230" t="s">
        <v>122</v>
      </c>
      <c r="D16" s="217"/>
      <c r="E16" s="44">
        <f>SUM(E15)</f>
        <v>418766.63</v>
      </c>
      <c r="F16" s="44">
        <v>-46622.79</v>
      </c>
      <c r="G16" s="44">
        <v>0</v>
      </c>
      <c r="H16" s="44">
        <v>1715545.08</v>
      </c>
      <c r="I16" s="44">
        <v>36648.28</v>
      </c>
      <c r="J16" s="72">
        <f>H16+I16</f>
        <v>1752193.36</v>
      </c>
      <c r="K16" s="44"/>
      <c r="L16" s="44">
        <f>K16*1.025</f>
        <v>0</v>
      </c>
    </row>
    <row r="17" spans="1:21" ht="29.25" customHeight="1" x14ac:dyDescent="0.25">
      <c r="A17" s="30"/>
      <c r="B17" s="30">
        <v>67</v>
      </c>
      <c r="C17" s="229" t="s">
        <v>27</v>
      </c>
      <c r="D17" s="217"/>
      <c r="E17" s="41">
        <f>E18+E20+E21+E22</f>
        <v>8393978.9199999999</v>
      </c>
      <c r="F17" s="41"/>
      <c r="G17" s="41">
        <f>G18+G20+G21+G22</f>
        <v>0</v>
      </c>
      <c r="H17" s="41">
        <f>H18+H20+H21+H22</f>
        <v>9981377.2799999993</v>
      </c>
      <c r="I17" s="41">
        <f>I18+I20+I21+I22</f>
        <v>1304253.72</v>
      </c>
      <c r="J17" s="62">
        <f>J18+J19+J20+J21+J22</f>
        <v>11285631</v>
      </c>
      <c r="K17" s="41">
        <f>K18+K19+K20+K21+K22</f>
        <v>0</v>
      </c>
      <c r="L17" s="41">
        <f>L18+L19+L20+L21+L22</f>
        <v>0</v>
      </c>
    </row>
    <row r="18" spans="1:21" ht="23.25" customHeight="1" x14ac:dyDescent="0.25">
      <c r="A18" s="30"/>
      <c r="B18" s="30"/>
      <c r="C18" s="228" t="s">
        <v>123</v>
      </c>
      <c r="D18" s="217"/>
      <c r="E18" s="42">
        <v>65189.59</v>
      </c>
      <c r="F18" s="42">
        <v>149288.57</v>
      </c>
      <c r="G18" s="42">
        <v>0</v>
      </c>
      <c r="H18" s="42">
        <v>284955.44</v>
      </c>
      <c r="I18" s="42">
        <v>-116449</v>
      </c>
      <c r="J18" s="63">
        <f>H18+I18</f>
        <v>168506.44</v>
      </c>
      <c r="K18" s="44"/>
      <c r="L18" s="44">
        <f>K18*1.025</f>
        <v>0</v>
      </c>
    </row>
    <row r="19" spans="1:21" ht="26.25" customHeight="1" x14ac:dyDescent="0.25">
      <c r="A19" s="30"/>
      <c r="B19" s="30"/>
      <c r="C19" s="228" t="s">
        <v>124</v>
      </c>
      <c r="D19" s="217"/>
      <c r="E19" s="42"/>
      <c r="F19" s="42"/>
      <c r="G19" s="42"/>
      <c r="H19" s="42"/>
      <c r="I19" s="42"/>
      <c r="J19" s="63">
        <f t="shared" ref="J19:J22" si="7">H19+I19</f>
        <v>0</v>
      </c>
      <c r="K19" s="44">
        <f>J19*1.025</f>
        <v>0</v>
      </c>
      <c r="L19" s="44">
        <f>K19*1.025</f>
        <v>0</v>
      </c>
    </row>
    <row r="20" spans="1:21" x14ac:dyDescent="0.25">
      <c r="A20" s="28"/>
      <c r="B20" s="28"/>
      <c r="C20" s="216" t="s">
        <v>33</v>
      </c>
      <c r="D20" s="217"/>
      <c r="E20" s="44">
        <v>7519180.2000000002</v>
      </c>
      <c r="F20" s="44">
        <v>389669.89</v>
      </c>
      <c r="G20" s="42">
        <v>0</v>
      </c>
      <c r="H20" s="42">
        <v>9186594.8399999999</v>
      </c>
      <c r="I20" s="42">
        <v>1420702.72</v>
      </c>
      <c r="J20" s="63">
        <f t="shared" si="7"/>
        <v>10607297.560000001</v>
      </c>
      <c r="K20" s="44"/>
      <c r="L20" s="44">
        <f t="shared" ref="K20:L22" si="8">K20*1.025</f>
        <v>0</v>
      </c>
      <c r="N20" s="4"/>
      <c r="O20" s="4"/>
      <c r="P20" s="4"/>
      <c r="Q20" s="4"/>
      <c r="R20" s="4"/>
      <c r="S20" s="4"/>
      <c r="T20" s="4"/>
      <c r="U20" s="4"/>
    </row>
    <row r="21" spans="1:21" ht="24.75" customHeight="1" x14ac:dyDescent="0.25">
      <c r="A21" s="28"/>
      <c r="B21" s="28"/>
      <c r="C21" s="228" t="s">
        <v>86</v>
      </c>
      <c r="D21" s="217"/>
      <c r="E21" s="42">
        <v>809609.13</v>
      </c>
      <c r="F21" s="42"/>
      <c r="G21" s="42">
        <v>0</v>
      </c>
      <c r="H21" s="42">
        <v>509827</v>
      </c>
      <c r="I21" s="42"/>
      <c r="J21" s="63">
        <f t="shared" si="7"/>
        <v>509827</v>
      </c>
      <c r="K21" s="44"/>
      <c r="L21" s="44">
        <f t="shared" si="8"/>
        <v>0</v>
      </c>
      <c r="N21" s="4"/>
      <c r="O21" s="4"/>
      <c r="P21" s="4"/>
      <c r="Q21" s="4"/>
      <c r="R21" s="4"/>
      <c r="S21" s="4"/>
      <c r="T21" s="4"/>
      <c r="U21" s="4"/>
    </row>
    <row r="22" spans="1:21" ht="18.75" customHeight="1" x14ac:dyDescent="0.25">
      <c r="A22" s="28"/>
      <c r="B22" s="28"/>
      <c r="C22" s="228" t="s">
        <v>34</v>
      </c>
      <c r="D22" s="217"/>
      <c r="E22" s="45">
        <v>0</v>
      </c>
      <c r="F22" s="45"/>
      <c r="G22" s="42">
        <v>0</v>
      </c>
      <c r="H22" s="42"/>
      <c r="I22" s="42"/>
      <c r="J22" s="63">
        <f t="shared" si="7"/>
        <v>0</v>
      </c>
      <c r="K22" s="44">
        <f t="shared" si="8"/>
        <v>0</v>
      </c>
      <c r="L22" s="44">
        <f t="shared" si="8"/>
        <v>0</v>
      </c>
      <c r="N22" s="4"/>
      <c r="O22" s="4"/>
      <c r="P22" s="4"/>
      <c r="Q22" s="4"/>
      <c r="R22" s="4"/>
      <c r="S22" s="4"/>
      <c r="T22" s="4"/>
      <c r="U22" s="4"/>
    </row>
    <row r="23" spans="1:21" x14ac:dyDescent="0.25">
      <c r="A23" s="28"/>
      <c r="B23" s="30">
        <v>68</v>
      </c>
      <c r="C23" s="229" t="s">
        <v>31</v>
      </c>
      <c r="D23" s="217"/>
      <c r="E23" s="46">
        <f>E24+E25</f>
        <v>265.44</v>
      </c>
      <c r="F23" s="46"/>
      <c r="G23" s="46">
        <f t="shared" ref="G23:L23" si="9">G24+G25</f>
        <v>0</v>
      </c>
      <c r="H23" s="46">
        <f t="shared" si="9"/>
        <v>300</v>
      </c>
      <c r="I23" s="46">
        <f t="shared" si="9"/>
        <v>200</v>
      </c>
      <c r="J23" s="65">
        <f t="shared" si="9"/>
        <v>500</v>
      </c>
      <c r="K23" s="79">
        <f t="shared" si="9"/>
        <v>0</v>
      </c>
      <c r="L23" s="79">
        <f t="shared" si="9"/>
        <v>0</v>
      </c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28"/>
      <c r="B24" s="28"/>
      <c r="C24" s="216" t="s">
        <v>126</v>
      </c>
      <c r="D24" s="217"/>
      <c r="E24" s="47">
        <v>265.44</v>
      </c>
      <c r="F24" s="47"/>
      <c r="G24" s="47">
        <v>0</v>
      </c>
      <c r="H24" s="47">
        <v>300</v>
      </c>
      <c r="I24" s="47">
        <v>200</v>
      </c>
      <c r="J24" s="66">
        <f>H24+I24</f>
        <v>500</v>
      </c>
      <c r="K24" s="47"/>
      <c r="L24" s="47">
        <f>K24*1.025</f>
        <v>0</v>
      </c>
    </row>
    <row r="25" spans="1:21" x14ac:dyDescent="0.25">
      <c r="A25" s="28"/>
      <c r="B25" s="30"/>
      <c r="C25" s="216" t="s">
        <v>29</v>
      </c>
      <c r="D25" s="217"/>
      <c r="E25" s="45">
        <v>0</v>
      </c>
      <c r="F25" s="46"/>
      <c r="G25" s="47">
        <v>0</v>
      </c>
      <c r="H25" s="47">
        <v>0</v>
      </c>
      <c r="I25" s="47"/>
      <c r="J25" s="66">
        <f>H25+I25</f>
        <v>0</v>
      </c>
      <c r="K25" s="47">
        <f>J25*1.025</f>
        <v>0</v>
      </c>
      <c r="L25" s="47">
        <f>K25*1.025</f>
        <v>0</v>
      </c>
    </row>
    <row r="26" spans="1:21" ht="12" customHeight="1" x14ac:dyDescent="0.25">
      <c r="A26" s="30">
        <v>7</v>
      </c>
      <c r="B26" s="30"/>
      <c r="C26" s="218" t="s">
        <v>38</v>
      </c>
      <c r="D26" s="219"/>
      <c r="E26" s="46">
        <f>E27</f>
        <v>0</v>
      </c>
      <c r="F26" s="46"/>
      <c r="G26" s="46">
        <f t="shared" ref="G26:L27" si="10">G27</f>
        <v>0</v>
      </c>
      <c r="H26" s="46">
        <f t="shared" si="10"/>
        <v>20000</v>
      </c>
      <c r="I26" s="46">
        <f t="shared" si="10"/>
        <v>0</v>
      </c>
      <c r="J26" s="65">
        <f t="shared" si="10"/>
        <v>20000</v>
      </c>
      <c r="K26" s="46">
        <f t="shared" si="10"/>
        <v>0</v>
      </c>
      <c r="L26" s="46">
        <f t="shared" si="10"/>
        <v>0</v>
      </c>
    </row>
    <row r="27" spans="1:21" s="3" customFormat="1" ht="27" customHeight="1" x14ac:dyDescent="0.25">
      <c r="A27" s="30"/>
      <c r="B27" s="30">
        <v>72</v>
      </c>
      <c r="C27" s="220" t="s">
        <v>87</v>
      </c>
      <c r="D27" s="217"/>
      <c r="E27" s="48">
        <f>E28</f>
        <v>0</v>
      </c>
      <c r="F27" s="47"/>
      <c r="G27" s="47">
        <v>0</v>
      </c>
      <c r="H27" s="70">
        <f t="shared" si="10"/>
        <v>20000</v>
      </c>
      <c r="I27" s="70">
        <f t="shared" si="10"/>
        <v>0</v>
      </c>
      <c r="J27" s="66">
        <f t="shared" si="10"/>
        <v>20000</v>
      </c>
      <c r="K27" s="48">
        <f t="shared" si="10"/>
        <v>0</v>
      </c>
      <c r="L27" s="48">
        <f t="shared" si="10"/>
        <v>0</v>
      </c>
    </row>
    <row r="28" spans="1:21" x14ac:dyDescent="0.25">
      <c r="A28" s="28"/>
      <c r="B28" s="30"/>
      <c r="C28" s="216" t="s">
        <v>127</v>
      </c>
      <c r="D28" s="217"/>
      <c r="E28" s="47">
        <v>0</v>
      </c>
      <c r="F28" s="47"/>
      <c r="G28" s="47">
        <v>0</v>
      </c>
      <c r="H28" s="47">
        <v>20000</v>
      </c>
      <c r="I28" s="47"/>
      <c r="J28" s="66">
        <f>H28+I28</f>
        <v>20000</v>
      </c>
      <c r="K28" s="45"/>
      <c r="L28" s="45">
        <f>K28*1.025</f>
        <v>0</v>
      </c>
    </row>
    <row r="29" spans="1:21" s="3" customFormat="1" ht="21.75" customHeight="1" x14ac:dyDescent="0.25">
      <c r="A29" s="30">
        <v>8</v>
      </c>
      <c r="B29" s="30"/>
      <c r="C29" s="218" t="s">
        <v>5</v>
      </c>
      <c r="D29" s="219"/>
      <c r="E29" s="46">
        <f>E30</f>
        <v>35658.449999999997</v>
      </c>
      <c r="F29" s="46"/>
      <c r="G29" s="46">
        <f t="shared" ref="G29:L29" si="11">G30</f>
        <v>0</v>
      </c>
      <c r="H29" s="46">
        <f t="shared" si="11"/>
        <v>0</v>
      </c>
      <c r="I29" s="46">
        <f t="shared" si="11"/>
        <v>0</v>
      </c>
      <c r="J29" s="65">
        <f t="shared" si="11"/>
        <v>0</v>
      </c>
      <c r="K29" s="46">
        <f t="shared" si="11"/>
        <v>0</v>
      </c>
      <c r="L29" s="46">
        <f t="shared" si="11"/>
        <v>0</v>
      </c>
      <c r="O29" s="74"/>
    </row>
    <row r="30" spans="1:21" s="3" customFormat="1" x14ac:dyDescent="0.25">
      <c r="A30" s="30"/>
      <c r="B30" s="30">
        <v>84</v>
      </c>
      <c r="C30" s="220" t="s">
        <v>36</v>
      </c>
      <c r="D30" s="217"/>
      <c r="E30" s="47">
        <f>E31</f>
        <v>35658.449999999997</v>
      </c>
      <c r="F30" s="47"/>
      <c r="G30" s="47">
        <v>0</v>
      </c>
      <c r="H30" s="47"/>
      <c r="I30" s="47"/>
      <c r="J30" s="66">
        <f>H30+I30</f>
        <v>0</v>
      </c>
      <c r="K30" s="47">
        <f>J30*1.025</f>
        <v>0</v>
      </c>
      <c r="L30" s="47">
        <f>K30*1.025</f>
        <v>0</v>
      </c>
    </row>
    <row r="31" spans="1:21" ht="12.75" customHeight="1" x14ac:dyDescent="0.25">
      <c r="A31" s="32">
        <v>9</v>
      </c>
      <c r="B31" s="30"/>
      <c r="C31" s="218" t="s">
        <v>145</v>
      </c>
      <c r="D31" s="223"/>
      <c r="E31" s="47">
        <v>35658.449999999997</v>
      </c>
      <c r="F31" s="47">
        <v>39495.839999999997</v>
      </c>
      <c r="G31" s="47">
        <v>0</v>
      </c>
      <c r="H31" s="48">
        <f>H32</f>
        <v>355198.42</v>
      </c>
      <c r="I31" s="48">
        <f>I32</f>
        <v>0</v>
      </c>
      <c r="J31" s="67">
        <f>J32</f>
        <v>355198.42</v>
      </c>
      <c r="K31" s="78">
        <f>K32</f>
        <v>0</v>
      </c>
      <c r="L31" s="78">
        <f>L32</f>
        <v>0</v>
      </c>
    </row>
    <row r="32" spans="1:21" x14ac:dyDescent="0.25">
      <c r="A32" s="71"/>
      <c r="B32" s="30">
        <v>42</v>
      </c>
      <c r="C32" s="216" t="s">
        <v>146</v>
      </c>
      <c r="D32" s="217"/>
      <c r="E32" s="47"/>
      <c r="F32" s="47"/>
      <c r="G32" s="47"/>
      <c r="H32" s="47">
        <v>355198.42</v>
      </c>
      <c r="I32" s="47"/>
      <c r="J32" s="66">
        <f>H32+I32</f>
        <v>355198.42</v>
      </c>
      <c r="K32" s="47"/>
      <c r="L32" s="47">
        <f>K32*1.025</f>
        <v>0</v>
      </c>
    </row>
    <row r="33" spans="1:15" x14ac:dyDescent="0.25">
      <c r="A33" s="231" t="s">
        <v>39</v>
      </c>
      <c r="B33" s="245"/>
      <c r="C33" s="245"/>
      <c r="D33" s="246"/>
      <c r="E33" s="49" t="e">
        <f>SUM(E5+E26+E29)</f>
        <v>#REF!</v>
      </c>
      <c r="F33" s="50"/>
      <c r="G33" s="46" t="e">
        <f>G5+G26+G29</f>
        <v>#REF!</v>
      </c>
      <c r="H33" s="46">
        <f>H5+H31+H26</f>
        <v>12266110.779999999</v>
      </c>
      <c r="I33" s="46">
        <f t="shared" ref="I33:J33" si="12">I5+I31+I26</f>
        <v>1796400</v>
      </c>
      <c r="J33" s="46">
        <f t="shared" si="12"/>
        <v>14062510.779999999</v>
      </c>
      <c r="K33" s="46">
        <f t="shared" ref="K33:L33" si="13">K5+K31</f>
        <v>0</v>
      </c>
      <c r="L33" s="46">
        <f t="shared" si="13"/>
        <v>0</v>
      </c>
    </row>
    <row r="34" spans="1:15" x14ac:dyDescent="0.25">
      <c r="A34" s="52"/>
      <c r="B34" s="52"/>
      <c r="C34" s="52"/>
      <c r="D34" s="53"/>
      <c r="E34" s="54"/>
      <c r="F34" s="54"/>
      <c r="G34" s="54"/>
      <c r="H34" s="54"/>
      <c r="I34" s="54"/>
      <c r="J34" s="54"/>
      <c r="K34" s="54"/>
      <c r="L34" s="54"/>
    </row>
    <row r="35" spans="1:15" x14ac:dyDescent="0.25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</row>
    <row r="36" spans="1:15" ht="25.5" x14ac:dyDescent="0.25">
      <c r="A36" s="33" t="s">
        <v>8</v>
      </c>
      <c r="B36" s="224" t="s">
        <v>128</v>
      </c>
      <c r="C36" s="225"/>
      <c r="D36" s="40" t="s">
        <v>12</v>
      </c>
      <c r="E36" s="33" t="s">
        <v>26</v>
      </c>
      <c r="F36" s="33" t="s">
        <v>97</v>
      </c>
      <c r="G36" s="33" t="s">
        <v>102</v>
      </c>
      <c r="H36" s="33" t="s">
        <v>106</v>
      </c>
      <c r="I36" s="33" t="s">
        <v>97</v>
      </c>
      <c r="J36" s="33" t="s">
        <v>176</v>
      </c>
      <c r="K36" s="33" t="s">
        <v>179</v>
      </c>
      <c r="L36" s="33" t="s">
        <v>103</v>
      </c>
    </row>
    <row r="37" spans="1:15" ht="13.5" customHeight="1" x14ac:dyDescent="0.25">
      <c r="A37" s="27">
        <v>3</v>
      </c>
      <c r="B37" s="75"/>
      <c r="C37" s="236" t="s">
        <v>11</v>
      </c>
      <c r="D37" s="237"/>
      <c r="E37" s="46" t="e">
        <f>E38+E39+E40+#REF!+E41</f>
        <v>#REF!</v>
      </c>
      <c r="F37" s="46"/>
      <c r="G37" s="46" t="e">
        <f t="shared" ref="G37:L37" si="14">G38+G39+G40+G41</f>
        <v>#REF!</v>
      </c>
      <c r="H37" s="46">
        <f t="shared" si="14"/>
        <v>9776592</v>
      </c>
      <c r="I37" s="46">
        <f t="shared" si="14"/>
        <v>1787900</v>
      </c>
      <c r="J37" s="65">
        <f t="shared" si="14"/>
        <v>11564492</v>
      </c>
      <c r="K37" s="79">
        <f t="shared" si="14"/>
        <v>0</v>
      </c>
      <c r="L37" s="79">
        <f t="shared" si="14"/>
        <v>0</v>
      </c>
      <c r="O37" s="77"/>
    </row>
    <row r="38" spans="1:15" ht="15.75" customHeight="1" x14ac:dyDescent="0.25">
      <c r="A38" s="27"/>
      <c r="B38" s="75">
        <v>31</v>
      </c>
      <c r="C38" s="228" t="s">
        <v>14</v>
      </c>
      <c r="D38" s="222"/>
      <c r="E38" s="46" t="e">
        <f>SUM(#REF!)</f>
        <v>#REF!</v>
      </c>
      <c r="F38" s="46" t="e">
        <f>#REF!+#REF!+#REF!+#REF!+#REF!+#REF!</f>
        <v>#REF!</v>
      </c>
      <c r="G38" s="46" t="e">
        <f>SUM(#REF!)</f>
        <v>#REF!</v>
      </c>
      <c r="H38" s="46">
        <v>7189875</v>
      </c>
      <c r="I38" s="46">
        <v>1389400</v>
      </c>
      <c r="J38" s="65">
        <f>H38+I38</f>
        <v>8579275</v>
      </c>
      <c r="K38" s="45"/>
      <c r="L38" s="45">
        <f>K38*1.025</f>
        <v>0</v>
      </c>
    </row>
    <row r="39" spans="1:15" x14ac:dyDescent="0.25">
      <c r="A39" s="30"/>
      <c r="B39" s="30">
        <v>32</v>
      </c>
      <c r="C39" s="221" t="s">
        <v>21</v>
      </c>
      <c r="D39" s="222"/>
      <c r="E39" s="46" t="e">
        <f>SUM(#REF!)</f>
        <v>#REF!</v>
      </c>
      <c r="F39" s="46" t="e">
        <f>#REF!+#REF!+#REF!+#REF!+#REF!+#REF!+#REF!</f>
        <v>#REF!</v>
      </c>
      <c r="G39" s="46" t="e">
        <f>SUM(#REF!)</f>
        <v>#REF!</v>
      </c>
      <c r="H39" s="46">
        <v>2560397</v>
      </c>
      <c r="I39" s="46">
        <v>377000</v>
      </c>
      <c r="J39" s="65">
        <f t="shared" ref="J39:J41" si="15">H39+I39</f>
        <v>2937397</v>
      </c>
      <c r="K39" s="45"/>
      <c r="L39" s="45">
        <f t="shared" ref="L39:L41" si="16">K39*1.025</f>
        <v>0</v>
      </c>
    </row>
    <row r="40" spans="1:15" x14ac:dyDescent="0.25">
      <c r="A40" s="28"/>
      <c r="B40" s="32">
        <v>34</v>
      </c>
      <c r="C40" s="228" t="s">
        <v>35</v>
      </c>
      <c r="D40" s="217"/>
      <c r="E40" s="48" t="e">
        <f>#REF!+#REF!</f>
        <v>#REF!</v>
      </c>
      <c r="F40" s="48" t="e">
        <f>#REF!+#REF!</f>
        <v>#REF!</v>
      </c>
      <c r="G40" s="48" t="e">
        <f>#REF!+#REF!</f>
        <v>#REF!</v>
      </c>
      <c r="H40" s="48">
        <v>18920</v>
      </c>
      <c r="I40" s="48">
        <v>21500</v>
      </c>
      <c r="J40" s="65">
        <f t="shared" si="15"/>
        <v>40420</v>
      </c>
      <c r="K40" s="45"/>
      <c r="L40" s="45">
        <f t="shared" si="16"/>
        <v>0</v>
      </c>
      <c r="O40" s="74"/>
    </row>
    <row r="41" spans="1:15" x14ac:dyDescent="0.25">
      <c r="A41" s="28"/>
      <c r="B41" s="32">
        <v>38</v>
      </c>
      <c r="C41" s="228" t="s">
        <v>41</v>
      </c>
      <c r="D41" s="217"/>
      <c r="E41" s="48" t="e">
        <f>#REF!+#REF!</f>
        <v>#REF!</v>
      </c>
      <c r="F41" s="48" t="e">
        <f>#REF!+#REF!</f>
        <v>#REF!</v>
      </c>
      <c r="G41" s="48" t="e">
        <f>#REF!+#REF!</f>
        <v>#REF!</v>
      </c>
      <c r="H41" s="48">
        <v>7400</v>
      </c>
      <c r="I41" s="48"/>
      <c r="J41" s="65">
        <f t="shared" si="15"/>
        <v>7400</v>
      </c>
      <c r="K41" s="45"/>
      <c r="L41" s="45">
        <f t="shared" si="16"/>
        <v>0</v>
      </c>
    </row>
    <row r="42" spans="1:15" ht="21" customHeight="1" x14ac:dyDescent="0.25">
      <c r="A42" s="55">
        <v>4</v>
      </c>
      <c r="B42" s="76"/>
      <c r="C42" s="234" t="s">
        <v>3</v>
      </c>
      <c r="D42" s="235"/>
      <c r="E42" s="46" t="e">
        <f>E43+E44+E45</f>
        <v>#REF!</v>
      </c>
      <c r="F42" s="46"/>
      <c r="G42" s="46" t="e">
        <f t="shared" ref="G42:L42" si="17">G43+G44+G45</f>
        <v>#REF!</v>
      </c>
      <c r="H42" s="46">
        <f t="shared" si="17"/>
        <v>2452518.7799999998</v>
      </c>
      <c r="I42" s="46">
        <f t="shared" si="17"/>
        <v>8500</v>
      </c>
      <c r="J42" s="65">
        <f t="shared" si="17"/>
        <v>2461018.7799999998</v>
      </c>
      <c r="K42" s="79">
        <f t="shared" si="17"/>
        <v>0</v>
      </c>
      <c r="L42" s="79">
        <f t="shared" si="17"/>
        <v>0</v>
      </c>
    </row>
    <row r="43" spans="1:15" ht="27.75" customHeight="1" x14ac:dyDescent="0.25">
      <c r="A43" s="27"/>
      <c r="B43" s="27">
        <v>41</v>
      </c>
      <c r="C43" s="238" t="s">
        <v>42</v>
      </c>
      <c r="D43" s="239"/>
      <c r="E43" s="48" t="e">
        <f>#REF!+#REF!+#REF!</f>
        <v>#REF!</v>
      </c>
      <c r="F43" s="48" t="e">
        <f>#REF!+#REF!+#REF!</f>
        <v>#REF!</v>
      </c>
      <c r="G43" s="48" t="e">
        <f>#REF!+#REF!+#REF!</f>
        <v>#REF!</v>
      </c>
      <c r="H43" s="48">
        <v>15000</v>
      </c>
      <c r="I43" s="48"/>
      <c r="J43" s="67">
        <f>H43+I43</f>
        <v>15000</v>
      </c>
      <c r="K43" s="48"/>
      <c r="L43" s="48">
        <f t="shared" ref="L43:L45" si="18">K43*1.025</f>
        <v>0</v>
      </c>
    </row>
    <row r="44" spans="1:15" ht="24" customHeight="1" x14ac:dyDescent="0.25">
      <c r="A44" s="29"/>
      <c r="B44" s="31">
        <v>42</v>
      </c>
      <c r="C44" s="221" t="s">
        <v>43</v>
      </c>
      <c r="D44" s="217"/>
      <c r="E44" s="56" t="e">
        <f>#REF!+#REF!+#REF!+#REF!</f>
        <v>#REF!</v>
      </c>
      <c r="F44" s="56" t="e">
        <f>#REF!+#REF!+#REF!+#REF!</f>
        <v>#REF!</v>
      </c>
      <c r="G44" s="56" t="e">
        <f>#REF!+#REF!+#REF!+#REF!</f>
        <v>#REF!</v>
      </c>
      <c r="H44" s="56">
        <v>2381518.7799999998</v>
      </c>
      <c r="I44" s="56">
        <v>500</v>
      </c>
      <c r="J44" s="67">
        <f t="shared" ref="J44:J45" si="19">H44+I44</f>
        <v>2382018.7799999998</v>
      </c>
      <c r="K44" s="48"/>
      <c r="L44" s="48">
        <f t="shared" si="18"/>
        <v>0</v>
      </c>
      <c r="M44" s="4"/>
      <c r="N44" s="4"/>
      <c r="O44" s="4"/>
    </row>
    <row r="45" spans="1:15" ht="24" customHeight="1" x14ac:dyDescent="0.25">
      <c r="A45" s="29"/>
      <c r="B45" s="31">
        <v>45</v>
      </c>
      <c r="C45" s="221" t="s">
        <v>44</v>
      </c>
      <c r="D45" s="217"/>
      <c r="E45" s="56" t="e">
        <f>#REF!+#REF!+#REF!</f>
        <v>#REF!</v>
      </c>
      <c r="F45" s="56" t="e">
        <f>#REF!+#REF!+#REF!</f>
        <v>#REF!</v>
      </c>
      <c r="G45" s="56" t="e">
        <f>#REF!+#REF!+#REF!</f>
        <v>#REF!</v>
      </c>
      <c r="H45" s="56">
        <v>56000</v>
      </c>
      <c r="I45" s="56">
        <v>8000</v>
      </c>
      <c r="J45" s="67">
        <f t="shared" si="19"/>
        <v>64000</v>
      </c>
      <c r="K45" s="48"/>
      <c r="L45" s="48">
        <f t="shared" si="18"/>
        <v>0</v>
      </c>
      <c r="M45" s="4"/>
      <c r="N45" s="4"/>
      <c r="O45" s="4"/>
    </row>
    <row r="46" spans="1:15" ht="12" customHeight="1" x14ac:dyDescent="0.25">
      <c r="A46" s="31">
        <v>5</v>
      </c>
      <c r="B46" s="29"/>
      <c r="C46" s="240" t="s">
        <v>47</v>
      </c>
      <c r="D46" s="219"/>
      <c r="E46" s="56" t="e">
        <f>#REF!+#REF!</f>
        <v>#REF!</v>
      </c>
      <c r="F46" s="56"/>
      <c r="G46" s="56" t="e">
        <f>#REF!+#REF!</f>
        <v>#REF!</v>
      </c>
      <c r="H46" s="56">
        <f>H47</f>
        <v>37000</v>
      </c>
      <c r="I46" s="56">
        <f>I47</f>
        <v>0</v>
      </c>
      <c r="J46" s="68">
        <f>J47</f>
        <v>37000</v>
      </c>
      <c r="K46" s="56">
        <f>K47</f>
        <v>0</v>
      </c>
      <c r="L46" s="56">
        <f>L47</f>
        <v>0</v>
      </c>
      <c r="M46" s="4"/>
      <c r="N46" s="4"/>
      <c r="O46" s="4"/>
    </row>
    <row r="47" spans="1:15" ht="24" customHeight="1" x14ac:dyDescent="0.25">
      <c r="A47" s="31"/>
      <c r="B47" s="31">
        <v>54</v>
      </c>
      <c r="C47" s="221" t="s">
        <v>49</v>
      </c>
      <c r="D47" s="217"/>
      <c r="E47" s="56"/>
      <c r="F47" s="48" t="e">
        <f>#REF!+#REF!</f>
        <v>#REF!</v>
      </c>
      <c r="G47" s="48"/>
      <c r="H47" s="48">
        <v>37000</v>
      </c>
      <c r="I47" s="48"/>
      <c r="J47" s="67">
        <f>H47+I47</f>
        <v>37000</v>
      </c>
      <c r="K47" s="48"/>
      <c r="L47" s="48">
        <f>K47*1.025</f>
        <v>0</v>
      </c>
      <c r="M47" s="4"/>
      <c r="N47" s="4"/>
      <c r="O47" s="4"/>
    </row>
    <row r="48" spans="1:15" ht="23.25" customHeight="1" x14ac:dyDescent="0.25">
      <c r="A48" s="231" t="s">
        <v>17</v>
      </c>
      <c r="B48" s="232"/>
      <c r="C48" s="232"/>
      <c r="D48" s="233"/>
      <c r="E48" s="49" t="e">
        <f>SUM(E37+E42+E46)</f>
        <v>#REF!</v>
      </c>
      <c r="F48" s="49"/>
      <c r="G48" s="49" t="e">
        <f t="shared" ref="G48:L48" si="20">SUM(G37+G42+G46)</f>
        <v>#REF!</v>
      </c>
      <c r="H48" s="49">
        <f t="shared" si="20"/>
        <v>12266110.779999999</v>
      </c>
      <c r="I48" s="49">
        <f t="shared" si="20"/>
        <v>1796400</v>
      </c>
      <c r="J48" s="69">
        <f>J37+J42+J46</f>
        <v>14062510.779999999</v>
      </c>
      <c r="K48" s="80">
        <f t="shared" si="20"/>
        <v>0</v>
      </c>
      <c r="L48" s="80">
        <f t="shared" si="20"/>
        <v>0</v>
      </c>
    </row>
    <row r="49" spans="1:12" x14ac:dyDescent="0.25">
      <c r="A49" s="57"/>
      <c r="B49" s="57"/>
      <c r="C49" s="57"/>
      <c r="D49" s="57"/>
      <c r="E49" s="58" t="s">
        <v>98</v>
      </c>
      <c r="F49" s="58"/>
      <c r="G49" s="58"/>
      <c r="H49" s="58"/>
      <c r="I49" s="58"/>
      <c r="J49" s="58"/>
      <c r="K49" s="57"/>
      <c r="L49" s="57"/>
    </row>
    <row r="50" spans="1:12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 t="s">
        <v>170</v>
      </c>
      <c r="K50" s="51"/>
      <c r="L50" s="51"/>
    </row>
    <row r="51" spans="1:12" x14ac:dyDescent="0.25">
      <c r="K51" s="2" t="s">
        <v>171</v>
      </c>
    </row>
  </sheetData>
  <mergeCells count="48">
    <mergeCell ref="D2:J2"/>
    <mergeCell ref="A2:B2"/>
    <mergeCell ref="A1:M1"/>
    <mergeCell ref="A3:L3"/>
    <mergeCell ref="A33:D33"/>
    <mergeCell ref="C7:D7"/>
    <mergeCell ref="C8:D8"/>
    <mergeCell ref="C9:D9"/>
    <mergeCell ref="C10:D10"/>
    <mergeCell ref="C5:D5"/>
    <mergeCell ref="C6:D6"/>
    <mergeCell ref="C11:D11"/>
    <mergeCell ref="C12:D12"/>
    <mergeCell ref="C13:D13"/>
    <mergeCell ref="C14:D14"/>
    <mergeCell ref="C15:D15"/>
    <mergeCell ref="A48:D48"/>
    <mergeCell ref="C42:D42"/>
    <mergeCell ref="C37:D37"/>
    <mergeCell ref="C43:D43"/>
    <mergeCell ref="C44:D44"/>
    <mergeCell ref="C45:D45"/>
    <mergeCell ref="C46:D46"/>
    <mergeCell ref="C47:D47"/>
    <mergeCell ref="C38:D38"/>
    <mergeCell ref="C40:D40"/>
    <mergeCell ref="C41:D41"/>
    <mergeCell ref="C4:D4"/>
    <mergeCell ref="C16:D16"/>
    <mergeCell ref="C17:D17"/>
    <mergeCell ref="C18:D18"/>
    <mergeCell ref="C20:D20"/>
    <mergeCell ref="C21:D21"/>
    <mergeCell ref="C22:D22"/>
    <mergeCell ref="C19:D19"/>
    <mergeCell ref="C23:D23"/>
    <mergeCell ref="C24:D24"/>
    <mergeCell ref="C25:D25"/>
    <mergeCell ref="C26:D26"/>
    <mergeCell ref="C27:D27"/>
    <mergeCell ref="C28:D28"/>
    <mergeCell ref="C39:D39"/>
    <mergeCell ref="C32:D32"/>
    <mergeCell ref="C29:D29"/>
    <mergeCell ref="C30:D30"/>
    <mergeCell ref="C31:D31"/>
    <mergeCell ref="B36:C36"/>
    <mergeCell ref="A35:L35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9" workbookViewId="0">
      <selection activeCell="D19" sqref="D19"/>
    </sheetView>
  </sheetViews>
  <sheetFormatPr defaultRowHeight="15" x14ac:dyDescent="0.25"/>
  <cols>
    <col min="1" max="1" width="10.42578125" customWidth="1"/>
    <col min="2" max="2" width="24" customWidth="1"/>
    <col min="3" max="4" width="12.85546875" customWidth="1"/>
    <col min="5" max="6" width="12.85546875" bestFit="1" customWidth="1"/>
    <col min="7" max="7" width="13.42578125" customWidth="1"/>
  </cols>
  <sheetData>
    <row r="1" spans="1:7" x14ac:dyDescent="0.25">
      <c r="A1" s="249" t="s">
        <v>20</v>
      </c>
      <c r="B1" s="250"/>
      <c r="C1" s="250"/>
      <c r="D1" s="250"/>
      <c r="E1" s="250"/>
      <c r="F1" s="250"/>
      <c r="G1" s="250"/>
    </row>
    <row r="2" spans="1:7" x14ac:dyDescent="0.25">
      <c r="A2" s="81"/>
      <c r="B2" s="255" t="s">
        <v>174</v>
      </c>
      <c r="C2" s="255"/>
      <c r="D2" s="255"/>
      <c r="E2" s="255"/>
      <c r="F2" s="255"/>
      <c r="G2" s="255"/>
    </row>
    <row r="3" spans="1:7" x14ac:dyDescent="0.25">
      <c r="A3" s="259" t="s">
        <v>173</v>
      </c>
      <c r="B3" s="259"/>
      <c r="C3" s="259"/>
      <c r="D3" s="259"/>
      <c r="E3" s="259"/>
      <c r="F3" s="259"/>
      <c r="G3" s="259"/>
    </row>
    <row r="4" spans="1:7" x14ac:dyDescent="0.25">
      <c r="A4" s="261">
        <v>45611</v>
      </c>
      <c r="B4" s="262"/>
      <c r="C4" s="161"/>
      <c r="D4" s="189"/>
      <c r="E4" s="161"/>
      <c r="F4" s="161"/>
      <c r="G4" s="161"/>
    </row>
    <row r="5" spans="1:7" ht="12" customHeight="1" x14ac:dyDescent="0.25">
      <c r="A5" s="260" t="s">
        <v>150</v>
      </c>
      <c r="B5" s="260"/>
      <c r="C5" s="162"/>
      <c r="D5" s="162"/>
      <c r="E5" s="162"/>
      <c r="F5" s="163"/>
      <c r="G5" s="164"/>
    </row>
    <row r="6" spans="1:7" ht="35.25" customHeight="1" x14ac:dyDescent="0.25">
      <c r="A6" s="165" t="s">
        <v>10</v>
      </c>
      <c r="B6" s="166" t="s">
        <v>141</v>
      </c>
      <c r="C6" s="165" t="s">
        <v>129</v>
      </c>
      <c r="D6" s="165" t="s">
        <v>97</v>
      </c>
      <c r="E6" s="165" t="s">
        <v>185</v>
      </c>
      <c r="F6" s="165" t="s">
        <v>179</v>
      </c>
      <c r="G6" s="165" t="s">
        <v>103</v>
      </c>
    </row>
    <row r="7" spans="1:7" x14ac:dyDescent="0.25">
      <c r="A7" s="251" t="s">
        <v>0</v>
      </c>
      <c r="B7" s="252"/>
      <c r="C7" s="167">
        <f>C8+C11+C13+C16+C22</f>
        <v>12266110.779999999</v>
      </c>
      <c r="D7" s="167">
        <f>D8+D11+D13+D16+D22</f>
        <v>1796400</v>
      </c>
      <c r="E7" s="167">
        <f>E8+E11+E13+E16+E20+E22</f>
        <v>14062510.780000001</v>
      </c>
      <c r="F7" s="167">
        <f>F8+F11+F13+F16+F20+F22</f>
        <v>0</v>
      </c>
      <c r="G7" s="167">
        <f>G8+G11+G13+G16+G20+G22</f>
        <v>0</v>
      </c>
    </row>
    <row r="8" spans="1:7" x14ac:dyDescent="0.25">
      <c r="A8" s="251" t="s">
        <v>111</v>
      </c>
      <c r="B8" s="252"/>
      <c r="C8" s="167">
        <f>C9+C10</f>
        <v>284955.44</v>
      </c>
      <c r="D8" s="167">
        <f>D9+D10</f>
        <v>41449</v>
      </c>
      <c r="E8" s="168">
        <f>E9+E10</f>
        <v>326404.44</v>
      </c>
      <c r="F8" s="167">
        <f>F9+F10</f>
        <v>0</v>
      </c>
      <c r="G8" s="167">
        <f>G9+G10</f>
        <v>0</v>
      </c>
    </row>
    <row r="9" spans="1:7" x14ac:dyDescent="0.25">
      <c r="A9" s="169">
        <v>11</v>
      </c>
      <c r="B9" s="169" t="s">
        <v>130</v>
      </c>
      <c r="C9" s="170">
        <v>284955.44</v>
      </c>
      <c r="D9" s="170">
        <v>41449</v>
      </c>
      <c r="E9" s="171">
        <f>C9+D9</f>
        <v>326404.44</v>
      </c>
      <c r="F9" s="170"/>
      <c r="G9" s="170">
        <f>F9*1.025</f>
        <v>0</v>
      </c>
    </row>
    <row r="10" spans="1:7" x14ac:dyDescent="0.25">
      <c r="A10" s="169">
        <v>12</v>
      </c>
      <c r="B10" s="169" t="s">
        <v>113</v>
      </c>
      <c r="C10" s="172"/>
      <c r="D10" s="172"/>
      <c r="E10" s="171">
        <f>C10+D10</f>
        <v>0</v>
      </c>
      <c r="F10" s="170">
        <f t="shared" ref="F10:G12" si="0">E10*1.025</f>
        <v>0</v>
      </c>
      <c r="G10" s="170">
        <f t="shared" si="0"/>
        <v>0</v>
      </c>
    </row>
    <row r="11" spans="1:7" x14ac:dyDescent="0.25">
      <c r="A11" s="253" t="s">
        <v>112</v>
      </c>
      <c r="B11" s="254"/>
      <c r="C11" s="173">
        <f>C12</f>
        <v>1786145.08</v>
      </c>
      <c r="D11" s="173">
        <f>D12</f>
        <v>36848.28</v>
      </c>
      <c r="E11" s="174">
        <f>E12</f>
        <v>1822993.36</v>
      </c>
      <c r="F11" s="173">
        <f>F12</f>
        <v>0</v>
      </c>
      <c r="G11" s="173">
        <f>G12</f>
        <v>0</v>
      </c>
    </row>
    <row r="12" spans="1:7" ht="18" customHeight="1" x14ac:dyDescent="0.25">
      <c r="A12" s="169">
        <v>31</v>
      </c>
      <c r="B12" s="169" t="s">
        <v>131</v>
      </c>
      <c r="C12" s="170">
        <v>1786145.08</v>
      </c>
      <c r="D12" s="170">
        <v>36848.28</v>
      </c>
      <c r="E12" s="171">
        <f>C12+D12</f>
        <v>1822993.36</v>
      </c>
      <c r="F12" s="170"/>
      <c r="G12" s="170">
        <f t="shared" si="0"/>
        <v>0</v>
      </c>
    </row>
    <row r="13" spans="1:7" x14ac:dyDescent="0.25">
      <c r="A13" s="251" t="s">
        <v>132</v>
      </c>
      <c r="B13" s="252"/>
      <c r="C13" s="167">
        <f>C14+C15</f>
        <v>9696421.8399999999</v>
      </c>
      <c r="D13" s="167">
        <f>D14+D15</f>
        <v>1420702.72</v>
      </c>
      <c r="E13" s="168">
        <f>E14+E15</f>
        <v>11117124.560000001</v>
      </c>
      <c r="F13" s="167">
        <f>F14+F15</f>
        <v>0</v>
      </c>
      <c r="G13" s="167">
        <f>G14+G15</f>
        <v>0</v>
      </c>
    </row>
    <row r="14" spans="1:7" ht="25.5" customHeight="1" x14ac:dyDescent="0.25">
      <c r="A14" s="169">
        <v>41</v>
      </c>
      <c r="B14" s="169" t="s">
        <v>133</v>
      </c>
      <c r="C14" s="170">
        <v>9186594.8399999999</v>
      </c>
      <c r="D14" s="170">
        <v>1420702.72</v>
      </c>
      <c r="E14" s="171">
        <f>C14+D14</f>
        <v>10607297.560000001</v>
      </c>
      <c r="F14" s="170"/>
      <c r="G14" s="170">
        <f>F14*1.025</f>
        <v>0</v>
      </c>
    </row>
    <row r="15" spans="1:7" ht="24" customHeight="1" x14ac:dyDescent="0.25">
      <c r="A15" s="175">
        <v>45</v>
      </c>
      <c r="B15" s="169" t="s">
        <v>135</v>
      </c>
      <c r="C15" s="170">
        <v>509827</v>
      </c>
      <c r="D15" s="170"/>
      <c r="E15" s="171">
        <f>C15+D15</f>
        <v>509827</v>
      </c>
      <c r="F15" s="170"/>
      <c r="G15" s="170">
        <f>F15*1.025</f>
        <v>0</v>
      </c>
    </row>
    <row r="16" spans="1:7" x14ac:dyDescent="0.25">
      <c r="A16" s="251" t="s">
        <v>134</v>
      </c>
      <c r="B16" s="258"/>
      <c r="C16" s="167">
        <f>C17+C18+C19</f>
        <v>143390</v>
      </c>
      <c r="D16" s="167">
        <f>D17+D18+D19</f>
        <v>297400</v>
      </c>
      <c r="E16" s="168">
        <f>E17+E18+E19</f>
        <v>440790</v>
      </c>
      <c r="F16" s="167">
        <f>F17+F18+F19</f>
        <v>0</v>
      </c>
      <c r="G16" s="167">
        <f>G17+G18+G19</f>
        <v>0</v>
      </c>
    </row>
    <row r="17" spans="1:7" x14ac:dyDescent="0.25">
      <c r="A17" s="175">
        <v>51</v>
      </c>
      <c r="B17" s="169" t="s">
        <v>34</v>
      </c>
      <c r="C17" s="170"/>
      <c r="D17" s="170"/>
      <c r="E17" s="171">
        <f>C17+D17</f>
        <v>0</v>
      </c>
      <c r="F17" s="170">
        <f t="shared" ref="F17:G18" si="1">E17*1.025</f>
        <v>0</v>
      </c>
      <c r="G17" s="170">
        <f t="shared" si="1"/>
        <v>0</v>
      </c>
    </row>
    <row r="18" spans="1:7" x14ac:dyDescent="0.25">
      <c r="A18" s="175">
        <v>53</v>
      </c>
      <c r="B18" s="176" t="s">
        <v>40</v>
      </c>
      <c r="C18" s="170">
        <v>92910</v>
      </c>
      <c r="D18" s="170"/>
      <c r="E18" s="171">
        <f t="shared" ref="E18:E19" si="2">C18+D18</f>
        <v>92910</v>
      </c>
      <c r="F18" s="170"/>
      <c r="G18" s="170">
        <f t="shared" si="1"/>
        <v>0</v>
      </c>
    </row>
    <row r="19" spans="1:7" ht="22.5" customHeight="1" x14ac:dyDescent="0.25">
      <c r="A19" s="175">
        <v>54</v>
      </c>
      <c r="B19" s="169" t="s">
        <v>136</v>
      </c>
      <c r="C19" s="170">
        <v>50480</v>
      </c>
      <c r="D19" s="170">
        <v>297400</v>
      </c>
      <c r="E19" s="171">
        <f t="shared" si="2"/>
        <v>347880</v>
      </c>
      <c r="F19" s="170"/>
      <c r="G19" s="170">
        <f>F19*1.025</f>
        <v>0</v>
      </c>
    </row>
    <row r="20" spans="1:7" x14ac:dyDescent="0.25">
      <c r="A20" s="251" t="s">
        <v>138</v>
      </c>
      <c r="B20" s="256"/>
      <c r="C20" s="167">
        <f>C21</f>
        <v>0</v>
      </c>
      <c r="D20" s="167">
        <f>D21</f>
        <v>0</v>
      </c>
      <c r="E20" s="168">
        <f>E21</f>
        <v>0</v>
      </c>
      <c r="F20" s="167">
        <f>F21</f>
        <v>0</v>
      </c>
      <c r="G20" s="167">
        <f>G21</f>
        <v>0</v>
      </c>
    </row>
    <row r="21" spans="1:7" x14ac:dyDescent="0.25">
      <c r="A21" s="175">
        <v>61</v>
      </c>
      <c r="B21" s="169" t="s">
        <v>137</v>
      </c>
      <c r="C21" s="170">
        <v>0</v>
      </c>
      <c r="D21" s="170"/>
      <c r="E21" s="171">
        <v>0</v>
      </c>
      <c r="F21" s="170">
        <f>E21*1.025</f>
        <v>0</v>
      </c>
      <c r="G21" s="170">
        <f>F21*1.025</f>
        <v>0</v>
      </c>
    </row>
    <row r="22" spans="1:7" x14ac:dyDescent="0.25">
      <c r="A22" s="251" t="s">
        <v>139</v>
      </c>
      <c r="B22" s="256"/>
      <c r="C22" s="177">
        <f>C23</f>
        <v>355198.42</v>
      </c>
      <c r="D22" s="177">
        <f>D23</f>
        <v>0</v>
      </c>
      <c r="E22" s="178">
        <f>E23</f>
        <v>355198.42</v>
      </c>
      <c r="F22" s="177">
        <f>F23</f>
        <v>0</v>
      </c>
      <c r="G22" s="177">
        <f>G23</f>
        <v>0</v>
      </c>
    </row>
    <row r="23" spans="1:7" ht="22.5" customHeight="1" x14ac:dyDescent="0.25">
      <c r="A23" s="175">
        <v>92</v>
      </c>
      <c r="B23" s="169" t="s">
        <v>140</v>
      </c>
      <c r="C23" s="179">
        <v>355198.42</v>
      </c>
      <c r="D23" s="179"/>
      <c r="E23" s="180">
        <f>C23+D23</f>
        <v>355198.42</v>
      </c>
      <c r="F23" s="179"/>
      <c r="G23" s="179">
        <f>F23*1.025</f>
        <v>0</v>
      </c>
    </row>
    <row r="24" spans="1:7" ht="6" customHeight="1" x14ac:dyDescent="0.25">
      <c r="A24" s="181"/>
      <c r="B24" s="182"/>
      <c r="C24" s="183"/>
      <c r="D24" s="183"/>
      <c r="E24" s="184"/>
      <c r="F24" s="183"/>
      <c r="G24" s="183"/>
    </row>
    <row r="25" spans="1:7" ht="6" customHeight="1" x14ac:dyDescent="0.25">
      <c r="A25" s="181"/>
      <c r="B25" s="182"/>
      <c r="C25" s="183"/>
      <c r="D25" s="183"/>
      <c r="E25" s="184"/>
      <c r="F25" s="183"/>
      <c r="G25" s="183"/>
    </row>
    <row r="26" spans="1:7" ht="12" customHeight="1" x14ac:dyDescent="0.25">
      <c r="A26" s="263" t="s">
        <v>173</v>
      </c>
      <c r="B26" s="263"/>
      <c r="C26" s="263"/>
      <c r="D26" s="263"/>
      <c r="E26" s="263"/>
      <c r="F26" s="263"/>
      <c r="G26" s="263"/>
    </row>
    <row r="27" spans="1:7" ht="10.5" customHeight="1" x14ac:dyDescent="0.25">
      <c r="A27" s="185" t="s">
        <v>142</v>
      </c>
      <c r="B27" s="185"/>
      <c r="C27" s="186"/>
      <c r="D27" s="186"/>
      <c r="E27" s="187"/>
      <c r="F27" s="186"/>
      <c r="G27" s="186"/>
    </row>
    <row r="28" spans="1:7" ht="36" x14ac:dyDescent="0.25">
      <c r="A28" s="165" t="s">
        <v>10</v>
      </c>
      <c r="B28" s="166" t="s">
        <v>141</v>
      </c>
      <c r="C28" s="165" t="s">
        <v>129</v>
      </c>
      <c r="D28" s="165" t="s">
        <v>97</v>
      </c>
      <c r="E28" s="165" t="s">
        <v>186</v>
      </c>
      <c r="F28" s="165" t="s">
        <v>179</v>
      </c>
      <c r="G28" s="165" t="s">
        <v>103</v>
      </c>
    </row>
    <row r="29" spans="1:7" ht="15" customHeight="1" x14ac:dyDescent="0.25">
      <c r="A29" s="251" t="s">
        <v>2</v>
      </c>
      <c r="B29" s="252"/>
      <c r="C29" s="167">
        <f>C30+C33+C35+C38+C42+C46+C44</f>
        <v>12266110.779999999</v>
      </c>
      <c r="D29" s="167">
        <f>D30+D33+D35+D38+D42+D46+D44</f>
        <v>1796400</v>
      </c>
      <c r="E29" s="167">
        <f>E30+E33+E35+E38+E42+E46+E44</f>
        <v>14062510.780000001</v>
      </c>
      <c r="F29" s="167">
        <f>F30+F33+F35+F38+F42+F46+F44</f>
        <v>0</v>
      </c>
      <c r="G29" s="167">
        <f>G30+G33+G35+G38+G42+G46+G44</f>
        <v>0</v>
      </c>
    </row>
    <row r="30" spans="1:7" ht="11.25" customHeight="1" x14ac:dyDescent="0.25">
      <c r="A30" s="251" t="s">
        <v>111</v>
      </c>
      <c r="B30" s="252"/>
      <c r="C30" s="167">
        <f>C31+C32</f>
        <v>284955.44</v>
      </c>
      <c r="D30" s="167">
        <f>D31+D32</f>
        <v>41449</v>
      </c>
      <c r="E30" s="168">
        <f>E31+E32</f>
        <v>326404.44</v>
      </c>
      <c r="F30" s="167">
        <f>F31+F32</f>
        <v>0</v>
      </c>
      <c r="G30" s="167">
        <f>G31+G32</f>
        <v>0</v>
      </c>
    </row>
    <row r="31" spans="1:7" x14ac:dyDescent="0.25">
      <c r="A31" s="169">
        <v>11</v>
      </c>
      <c r="B31" s="169" t="s">
        <v>130</v>
      </c>
      <c r="C31" s="170">
        <v>284955.44</v>
      </c>
      <c r="D31" s="167">
        <v>41449</v>
      </c>
      <c r="E31" s="171">
        <f>C31+D31</f>
        <v>326404.44</v>
      </c>
      <c r="F31" s="170"/>
      <c r="G31" s="170">
        <f>F31*1.025</f>
        <v>0</v>
      </c>
    </row>
    <row r="32" spans="1:7" ht="12" customHeight="1" x14ac:dyDescent="0.25">
      <c r="A32" s="169">
        <v>12</v>
      </c>
      <c r="B32" s="169" t="s">
        <v>113</v>
      </c>
      <c r="C32" s="172"/>
      <c r="D32" s="172"/>
      <c r="E32" s="171">
        <f>C32+D32</f>
        <v>0</v>
      </c>
      <c r="F32" s="170">
        <f>E32*1.025</f>
        <v>0</v>
      </c>
      <c r="G32" s="170">
        <f>F32*1.025</f>
        <v>0</v>
      </c>
    </row>
    <row r="33" spans="1:7" x14ac:dyDescent="0.25">
      <c r="A33" s="253" t="s">
        <v>112</v>
      </c>
      <c r="B33" s="254"/>
      <c r="C33" s="173">
        <f>C34</f>
        <v>1786145.08</v>
      </c>
      <c r="D33" s="173">
        <f>D34</f>
        <v>36848.28</v>
      </c>
      <c r="E33" s="174">
        <f>E34</f>
        <v>1822993.36</v>
      </c>
      <c r="F33" s="173">
        <f>F34</f>
        <v>0</v>
      </c>
      <c r="G33" s="173">
        <f>G34</f>
        <v>0</v>
      </c>
    </row>
    <row r="34" spans="1:7" ht="17.25" customHeight="1" x14ac:dyDescent="0.25">
      <c r="A34" s="169">
        <v>31</v>
      </c>
      <c r="B34" s="169" t="s">
        <v>131</v>
      </c>
      <c r="C34" s="170">
        <v>1786145.08</v>
      </c>
      <c r="D34" s="170">
        <v>36848.28</v>
      </c>
      <c r="E34" s="171">
        <f>C34+D34</f>
        <v>1822993.36</v>
      </c>
      <c r="F34" s="170"/>
      <c r="G34" s="170">
        <f>F34*1.025</f>
        <v>0</v>
      </c>
    </row>
    <row r="35" spans="1:7" ht="15" customHeight="1" x14ac:dyDescent="0.25">
      <c r="A35" s="251" t="s">
        <v>132</v>
      </c>
      <c r="B35" s="252"/>
      <c r="C35" s="167">
        <f>C36+C37</f>
        <v>9696421.8399999999</v>
      </c>
      <c r="D35" s="167">
        <f>D36+D37</f>
        <v>1420702.72</v>
      </c>
      <c r="E35" s="168">
        <f>E36+E37</f>
        <v>11117124.560000001</v>
      </c>
      <c r="F35" s="167">
        <f>F36+F37</f>
        <v>0</v>
      </c>
      <c r="G35" s="167">
        <f>G36+G37</f>
        <v>0</v>
      </c>
    </row>
    <row r="36" spans="1:7" ht="24.75" customHeight="1" x14ac:dyDescent="0.25">
      <c r="A36" s="169">
        <v>41</v>
      </c>
      <c r="B36" s="169" t="s">
        <v>133</v>
      </c>
      <c r="C36" s="170">
        <v>9186594.8399999999</v>
      </c>
      <c r="D36" s="170">
        <v>1420702.72</v>
      </c>
      <c r="E36" s="171">
        <f>C36+D36</f>
        <v>10607297.560000001</v>
      </c>
      <c r="F36" s="170"/>
      <c r="G36" s="170">
        <f>F36*1.025</f>
        <v>0</v>
      </c>
    </row>
    <row r="37" spans="1:7" ht="22.5" customHeight="1" x14ac:dyDescent="0.25">
      <c r="A37" s="175">
        <v>45</v>
      </c>
      <c r="B37" s="169" t="s">
        <v>135</v>
      </c>
      <c r="C37" s="170">
        <v>509827</v>
      </c>
      <c r="D37" s="170"/>
      <c r="E37" s="171">
        <f>C37+D37</f>
        <v>509827</v>
      </c>
      <c r="F37" s="170"/>
      <c r="G37" s="170">
        <f>F37*1.025</f>
        <v>0</v>
      </c>
    </row>
    <row r="38" spans="1:7" ht="15" customHeight="1" x14ac:dyDescent="0.25">
      <c r="A38" s="251" t="s">
        <v>134</v>
      </c>
      <c r="B38" s="258"/>
      <c r="C38" s="167">
        <f>C39+C40+C41</f>
        <v>143390</v>
      </c>
      <c r="D38" s="167">
        <f>D39+D40+D41</f>
        <v>297400</v>
      </c>
      <c r="E38" s="168">
        <f>E39+E40+E41</f>
        <v>440790</v>
      </c>
      <c r="F38" s="167">
        <f>F39+F40+F41</f>
        <v>0</v>
      </c>
      <c r="G38" s="167">
        <f>G39+G40+G41</f>
        <v>0</v>
      </c>
    </row>
    <row r="39" spans="1:7" x14ac:dyDescent="0.25">
      <c r="A39" s="175">
        <v>51</v>
      </c>
      <c r="B39" s="169" t="s">
        <v>34</v>
      </c>
      <c r="C39" s="170"/>
      <c r="D39" s="170"/>
      <c r="E39" s="171">
        <f>C39+D39</f>
        <v>0</v>
      </c>
      <c r="F39" s="170">
        <f t="shared" ref="F39:G41" si="3">E39*1.025</f>
        <v>0</v>
      </c>
      <c r="G39" s="170">
        <f t="shared" si="3"/>
        <v>0</v>
      </c>
    </row>
    <row r="40" spans="1:7" x14ac:dyDescent="0.25">
      <c r="A40" s="175">
        <v>53</v>
      </c>
      <c r="B40" s="176" t="s">
        <v>40</v>
      </c>
      <c r="C40" s="170">
        <v>92910</v>
      </c>
      <c r="D40" s="170"/>
      <c r="E40" s="171">
        <f t="shared" ref="E40:E41" si="4">C40+D40</f>
        <v>92910</v>
      </c>
      <c r="F40" s="170"/>
      <c r="G40" s="170">
        <f t="shared" si="3"/>
        <v>0</v>
      </c>
    </row>
    <row r="41" spans="1:7" ht="20.25" customHeight="1" x14ac:dyDescent="0.25">
      <c r="A41" s="175">
        <v>54</v>
      </c>
      <c r="B41" s="169" t="s">
        <v>136</v>
      </c>
      <c r="C41" s="170">
        <v>50480</v>
      </c>
      <c r="D41" s="170">
        <v>297400</v>
      </c>
      <c r="E41" s="171">
        <f t="shared" si="4"/>
        <v>347880</v>
      </c>
      <c r="F41" s="170"/>
      <c r="G41" s="170">
        <f t="shared" si="3"/>
        <v>0</v>
      </c>
    </row>
    <row r="42" spans="1:7" ht="12.75" customHeight="1" x14ac:dyDescent="0.25">
      <c r="A42" s="251" t="s">
        <v>138</v>
      </c>
      <c r="B42" s="256"/>
      <c r="C42" s="167">
        <f>C43</f>
        <v>0</v>
      </c>
      <c r="D42" s="167">
        <f>D43</f>
        <v>0</v>
      </c>
      <c r="E42" s="168">
        <f>E43</f>
        <v>0</v>
      </c>
      <c r="F42" s="167">
        <f>F43</f>
        <v>0</v>
      </c>
      <c r="G42" s="167">
        <f>G43</f>
        <v>0</v>
      </c>
    </row>
    <row r="43" spans="1:7" ht="15" customHeight="1" x14ac:dyDescent="0.25">
      <c r="A43" s="175">
        <v>61</v>
      </c>
      <c r="B43" s="169" t="s">
        <v>137</v>
      </c>
      <c r="C43" s="170">
        <v>0</v>
      </c>
      <c r="D43" s="170"/>
      <c r="E43" s="171">
        <v>0</v>
      </c>
      <c r="F43" s="170">
        <f>E43*1.025</f>
        <v>0</v>
      </c>
      <c r="G43" s="170">
        <f>F43*1.025</f>
        <v>0</v>
      </c>
    </row>
    <row r="44" spans="1:7" x14ac:dyDescent="0.25">
      <c r="A44" s="257" t="s">
        <v>143</v>
      </c>
      <c r="B44" s="258"/>
      <c r="C44" s="177">
        <f>C45</f>
        <v>0</v>
      </c>
      <c r="D44" s="177"/>
      <c r="E44" s="178">
        <f>E45</f>
        <v>0</v>
      </c>
      <c r="F44" s="177">
        <f>F45</f>
        <v>0</v>
      </c>
      <c r="G44" s="177">
        <f>G45</f>
        <v>0</v>
      </c>
    </row>
    <row r="45" spans="1:7" ht="12" customHeight="1" x14ac:dyDescent="0.25">
      <c r="A45" s="188">
        <v>81</v>
      </c>
      <c r="B45" s="169" t="s">
        <v>144</v>
      </c>
      <c r="C45" s="179"/>
      <c r="D45" s="179"/>
      <c r="E45" s="180">
        <v>0</v>
      </c>
      <c r="F45" s="179">
        <f>E45*1.025</f>
        <v>0</v>
      </c>
      <c r="G45" s="179">
        <f>F45*1.025</f>
        <v>0</v>
      </c>
    </row>
    <row r="46" spans="1:7" ht="12.75" customHeight="1" x14ac:dyDescent="0.25">
      <c r="A46" s="251" t="s">
        <v>139</v>
      </c>
      <c r="B46" s="256"/>
      <c r="C46" s="177">
        <f>C47</f>
        <v>355198.42</v>
      </c>
      <c r="D46" s="177">
        <f>D47</f>
        <v>0</v>
      </c>
      <c r="E46" s="178">
        <f>E47</f>
        <v>355198.42</v>
      </c>
      <c r="F46" s="177">
        <f>F47</f>
        <v>0</v>
      </c>
      <c r="G46" s="177">
        <f>G47</f>
        <v>0</v>
      </c>
    </row>
    <row r="47" spans="1:7" ht="20.25" customHeight="1" x14ac:dyDescent="0.25">
      <c r="A47" s="175">
        <v>92</v>
      </c>
      <c r="B47" s="169" t="s">
        <v>140</v>
      </c>
      <c r="C47" s="179">
        <v>355198.42</v>
      </c>
      <c r="D47" s="179"/>
      <c r="E47" s="180">
        <f>C47+D47</f>
        <v>355198.42</v>
      </c>
      <c r="F47" s="179"/>
      <c r="G47" s="179">
        <f>F47*1.025</f>
        <v>0</v>
      </c>
    </row>
  </sheetData>
  <mergeCells count="21">
    <mergeCell ref="A42:B42"/>
    <mergeCell ref="A46:B46"/>
    <mergeCell ref="A44:B44"/>
    <mergeCell ref="A3:G3"/>
    <mergeCell ref="A5:B5"/>
    <mergeCell ref="A4:B4"/>
    <mergeCell ref="A38:B38"/>
    <mergeCell ref="A26:G26"/>
    <mergeCell ref="A16:B16"/>
    <mergeCell ref="A33:B33"/>
    <mergeCell ref="A35:B35"/>
    <mergeCell ref="A20:B20"/>
    <mergeCell ref="A22:B22"/>
    <mergeCell ref="A29:B29"/>
    <mergeCell ref="A30:B30"/>
    <mergeCell ref="A1:G1"/>
    <mergeCell ref="A7:B7"/>
    <mergeCell ref="A8:B8"/>
    <mergeCell ref="A11:B11"/>
    <mergeCell ref="A13:B13"/>
    <mergeCell ref="B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selection activeCell="E30" sqref="E30"/>
    </sheetView>
  </sheetViews>
  <sheetFormatPr defaultRowHeight="15.75" x14ac:dyDescent="0.25"/>
  <cols>
    <col min="1" max="1" width="37.7109375" style="7" customWidth="1"/>
    <col min="2" max="2" width="22.7109375" style="7" hidden="1" customWidth="1"/>
    <col min="3" max="3" width="21.5703125" style="7" customWidth="1"/>
    <col min="4" max="4" width="26.5703125" style="7" customWidth="1"/>
    <col min="5" max="5" width="20.5703125" style="7" customWidth="1"/>
    <col min="6" max="6" width="16.85546875" style="7" bestFit="1" customWidth="1"/>
    <col min="7" max="16384" width="9.140625" style="7"/>
  </cols>
  <sheetData>
    <row r="1" spans="1:10" ht="42" customHeight="1" x14ac:dyDescent="0.25">
      <c r="A1" s="268" t="s">
        <v>177</v>
      </c>
      <c r="B1" s="268"/>
      <c r="C1" s="268"/>
      <c r="D1" s="268"/>
      <c r="E1" s="268"/>
      <c r="F1" s="268"/>
      <c r="G1" s="1"/>
      <c r="H1" s="1"/>
      <c r="I1" s="1"/>
      <c r="J1" s="1"/>
    </row>
    <row r="2" spans="1:10" x14ac:dyDescent="0.25">
      <c r="A2" s="264" t="s">
        <v>20</v>
      </c>
      <c r="B2" s="264"/>
      <c r="C2" s="264"/>
      <c r="D2" s="264"/>
      <c r="E2" s="265"/>
      <c r="F2" s="265"/>
    </row>
    <row r="3" spans="1:10" ht="18" customHeight="1" x14ac:dyDescent="0.25">
      <c r="A3" s="264" t="s">
        <v>7</v>
      </c>
      <c r="B3" s="266"/>
      <c r="C3" s="266"/>
      <c r="D3" s="266"/>
      <c r="E3" s="266"/>
      <c r="F3" s="266"/>
    </row>
    <row r="4" spans="1:10" x14ac:dyDescent="0.25">
      <c r="A4" s="264" t="s">
        <v>15</v>
      </c>
      <c r="B4" s="267"/>
      <c r="C4" s="267"/>
      <c r="D4" s="267"/>
      <c r="E4" s="267"/>
      <c r="F4" s="267"/>
    </row>
    <row r="5" spans="1:10" x14ac:dyDescent="0.25">
      <c r="A5" s="5"/>
      <c r="B5" s="5"/>
      <c r="C5" s="36"/>
      <c r="D5" s="36"/>
      <c r="E5" s="6"/>
      <c r="F5" s="9" t="s">
        <v>48</v>
      </c>
    </row>
    <row r="6" spans="1:10" ht="30" x14ac:dyDescent="0.25">
      <c r="A6" s="20" t="s">
        <v>16</v>
      </c>
      <c r="B6" s="20" t="s">
        <v>102</v>
      </c>
      <c r="C6" s="20" t="s">
        <v>106</v>
      </c>
      <c r="D6" s="20" t="s">
        <v>97</v>
      </c>
      <c r="E6" s="20" t="s">
        <v>178</v>
      </c>
      <c r="F6" s="20" t="s">
        <v>179</v>
      </c>
    </row>
    <row r="7" spans="1:10" ht="15.75" customHeight="1" x14ac:dyDescent="0.25">
      <c r="A7" s="21" t="s">
        <v>17</v>
      </c>
      <c r="B7" s="22" t="e">
        <f t="shared" ref="B7:F8" si="0">B8</f>
        <v>#REF!</v>
      </c>
      <c r="C7" s="38">
        <f t="shared" si="0"/>
        <v>12266110.779999999</v>
      </c>
      <c r="D7" s="22">
        <f t="shared" si="0"/>
        <v>1796400</v>
      </c>
      <c r="E7" s="22">
        <f t="shared" si="0"/>
        <v>14062510.779999999</v>
      </c>
      <c r="F7" s="22">
        <f t="shared" si="0"/>
        <v>0</v>
      </c>
    </row>
    <row r="8" spans="1:10" ht="15.75" customHeight="1" x14ac:dyDescent="0.25">
      <c r="A8" s="21" t="s">
        <v>45</v>
      </c>
      <c r="B8" s="22" t="e">
        <f t="shared" si="0"/>
        <v>#REF!</v>
      </c>
      <c r="C8" s="23">
        <f t="shared" si="0"/>
        <v>12266110.779999999</v>
      </c>
      <c r="D8" s="22">
        <f t="shared" si="0"/>
        <v>1796400</v>
      </c>
      <c r="E8" s="22">
        <f t="shared" si="0"/>
        <v>14062510.779999999</v>
      </c>
      <c r="F8" s="22">
        <f t="shared" si="0"/>
        <v>0</v>
      </c>
    </row>
    <row r="9" spans="1:10" ht="15.75" customHeight="1" x14ac:dyDescent="0.25">
      <c r="A9" s="13" t="s">
        <v>46</v>
      </c>
      <c r="B9" s="23" t="e">
        <f>' Račun prihoda i rashoda '!G5</f>
        <v>#REF!</v>
      </c>
      <c r="C9" s="37">
        <f>' Račun prihoda i rashoda '!H33</f>
        <v>12266110.779999999</v>
      </c>
      <c r="D9" s="37">
        <f>'Račun prih-rash po izvorima'!D7</f>
        <v>1796400</v>
      </c>
      <c r="E9" s="24">
        <f>C9+D9</f>
        <v>14062510.779999999</v>
      </c>
      <c r="F9" s="24">
        <f>' Račun prihoda i rashoda '!L48</f>
        <v>0</v>
      </c>
    </row>
  </sheetData>
  <mergeCells count="4">
    <mergeCell ref="A2:F2"/>
    <mergeCell ref="A3:F3"/>
    <mergeCell ref="A4:F4"/>
    <mergeCell ref="A1:F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workbookViewId="0">
      <selection activeCell="J34" sqref="J34"/>
    </sheetView>
  </sheetViews>
  <sheetFormatPr defaultRowHeight="15.75" x14ac:dyDescent="0.25"/>
  <cols>
    <col min="1" max="1" width="7.42578125" style="7" bestFit="1" customWidth="1"/>
    <col min="2" max="2" width="8.42578125" style="7" bestFit="1" customWidth="1"/>
    <col min="3" max="3" width="6.7109375" style="7" customWidth="1"/>
    <col min="4" max="4" width="25.28515625" style="7" customWidth="1"/>
    <col min="5" max="5" width="24.5703125" style="7" hidden="1" customWidth="1"/>
    <col min="6" max="7" width="24.42578125" style="7" customWidth="1"/>
    <col min="8" max="8" width="23.140625" style="7" customWidth="1"/>
    <col min="9" max="16384" width="9.140625" style="7"/>
  </cols>
  <sheetData>
    <row r="1" spans="1:11" ht="42" customHeight="1" x14ac:dyDescent="0.25">
      <c r="A1" s="269" t="s">
        <v>180</v>
      </c>
      <c r="B1" s="268"/>
      <c r="C1" s="268"/>
      <c r="D1" s="268"/>
      <c r="E1" s="268"/>
      <c r="F1" s="268"/>
      <c r="G1" s="268"/>
      <c r="H1" s="268"/>
      <c r="I1" s="1"/>
    </row>
    <row r="2" spans="1:11" x14ac:dyDescent="0.25">
      <c r="A2" s="264" t="s">
        <v>20</v>
      </c>
      <c r="B2" s="264"/>
      <c r="C2" s="264"/>
      <c r="D2" s="264"/>
      <c r="E2" s="264"/>
      <c r="F2" s="265"/>
      <c r="G2" s="265"/>
      <c r="H2" s="265"/>
    </row>
    <row r="3" spans="1:11" x14ac:dyDescent="0.25">
      <c r="A3" s="5"/>
      <c r="B3" s="5"/>
      <c r="C3" s="5"/>
      <c r="D3" s="5"/>
      <c r="E3" s="5"/>
      <c r="F3" s="6"/>
      <c r="G3" s="61"/>
      <c r="H3" s="6"/>
    </row>
    <row r="4" spans="1:11" ht="18" customHeight="1" x14ac:dyDescent="0.25">
      <c r="A4" s="264" t="s">
        <v>114</v>
      </c>
      <c r="B4" s="266"/>
      <c r="C4" s="266"/>
      <c r="D4" s="266"/>
      <c r="E4" s="266"/>
      <c r="F4" s="266"/>
      <c r="G4" s="266"/>
      <c r="H4" s="266"/>
    </row>
    <row r="5" spans="1:11" x14ac:dyDescent="0.25">
      <c r="A5" s="5"/>
      <c r="B5" s="5"/>
      <c r="C5" s="5"/>
      <c r="D5" s="5"/>
      <c r="E5" s="5"/>
      <c r="F5" s="6"/>
      <c r="G5" s="61"/>
      <c r="H5" s="9"/>
    </row>
    <row r="6" spans="1:11" ht="31.5" x14ac:dyDescent="0.25">
      <c r="A6" s="8" t="s">
        <v>8</v>
      </c>
      <c r="B6" s="10" t="s">
        <v>9</v>
      </c>
      <c r="C6" s="10" t="s">
        <v>10</v>
      </c>
      <c r="D6" s="10" t="s">
        <v>28</v>
      </c>
      <c r="E6" s="8" t="s">
        <v>102</v>
      </c>
      <c r="F6" s="8" t="s">
        <v>106</v>
      </c>
      <c r="G6" s="8" t="s">
        <v>97</v>
      </c>
      <c r="H6" s="8" t="s">
        <v>178</v>
      </c>
      <c r="I6" s="270" t="s">
        <v>181</v>
      </c>
      <c r="J6" s="271"/>
      <c r="K6" s="272"/>
    </row>
    <row r="7" spans="1:11" ht="30" x14ac:dyDescent="0.25">
      <c r="A7" s="11">
        <v>8</v>
      </c>
      <c r="B7" s="11"/>
      <c r="C7" s="11"/>
      <c r="D7" s="11" t="s">
        <v>18</v>
      </c>
      <c r="E7" s="12">
        <f>E8</f>
        <v>0</v>
      </c>
      <c r="F7" s="12">
        <f>F8</f>
        <v>0</v>
      </c>
      <c r="G7" s="123">
        <f>G8</f>
        <v>0</v>
      </c>
      <c r="H7" s="12">
        <f>H8</f>
        <v>0</v>
      </c>
      <c r="I7" s="273">
        <f>I8</f>
        <v>0</v>
      </c>
      <c r="J7" s="274"/>
      <c r="K7" s="275"/>
    </row>
    <row r="8" spans="1:11" x14ac:dyDescent="0.25">
      <c r="A8" s="11"/>
      <c r="B8" s="13">
        <v>81</v>
      </c>
      <c r="C8" s="13"/>
      <c r="D8" s="13" t="s">
        <v>22</v>
      </c>
      <c r="E8" s="14">
        <f>E9</f>
        <v>0</v>
      </c>
      <c r="F8" s="14">
        <f>F9</f>
        <v>0</v>
      </c>
      <c r="G8" s="124">
        <f>G9</f>
        <v>0</v>
      </c>
      <c r="H8" s="14">
        <f>H9</f>
        <v>0</v>
      </c>
      <c r="I8" s="276">
        <v>0</v>
      </c>
      <c r="J8" s="277"/>
      <c r="K8" s="278"/>
    </row>
    <row r="9" spans="1:11" x14ac:dyDescent="0.25">
      <c r="A9" s="15"/>
      <c r="B9" s="15"/>
      <c r="C9" s="15">
        <v>31</v>
      </c>
      <c r="D9" s="16" t="s">
        <v>24</v>
      </c>
      <c r="E9" s="14">
        <v>0</v>
      </c>
      <c r="F9" s="14">
        <v>0</v>
      </c>
      <c r="G9" s="124">
        <v>0</v>
      </c>
      <c r="H9" s="14">
        <v>0</v>
      </c>
      <c r="I9" s="276">
        <v>0</v>
      </c>
      <c r="J9" s="277"/>
      <c r="K9" s="278"/>
    </row>
    <row r="10" spans="1:11" ht="45" x14ac:dyDescent="0.25">
      <c r="A10" s="17">
        <v>5</v>
      </c>
      <c r="B10" s="17"/>
      <c r="C10" s="17"/>
      <c r="D10" s="18" t="s">
        <v>19</v>
      </c>
      <c r="E10" s="12">
        <f>E11</f>
        <v>0</v>
      </c>
      <c r="F10" s="12">
        <f t="shared" ref="F10:H11" si="0">F11</f>
        <v>37000</v>
      </c>
      <c r="G10" s="123">
        <f t="shared" si="0"/>
        <v>0</v>
      </c>
      <c r="H10" s="12">
        <f t="shared" si="0"/>
        <v>37000</v>
      </c>
      <c r="I10" s="273">
        <f>I11</f>
        <v>0</v>
      </c>
      <c r="J10" s="279"/>
      <c r="K10" s="280"/>
    </row>
    <row r="11" spans="1:11" ht="45" x14ac:dyDescent="0.25">
      <c r="A11" s="13"/>
      <c r="B11" s="13">
        <v>54</v>
      </c>
      <c r="C11" s="13"/>
      <c r="D11" s="19" t="s">
        <v>23</v>
      </c>
      <c r="E11" s="14">
        <f>E12</f>
        <v>0</v>
      </c>
      <c r="F11" s="14">
        <f>F12</f>
        <v>37000</v>
      </c>
      <c r="G11" s="124">
        <f t="shared" si="0"/>
        <v>0</v>
      </c>
      <c r="H11" s="14">
        <f t="shared" si="0"/>
        <v>37000</v>
      </c>
      <c r="I11" s="276">
        <f>I12</f>
        <v>0</v>
      </c>
      <c r="J11" s="277"/>
      <c r="K11" s="278"/>
    </row>
    <row r="12" spans="1:11" x14ac:dyDescent="0.25">
      <c r="A12" s="13"/>
      <c r="B12" s="13"/>
      <c r="C12" s="15">
        <v>31</v>
      </c>
      <c r="D12" s="15" t="s">
        <v>24</v>
      </c>
      <c r="E12" s="14">
        <v>0</v>
      </c>
      <c r="F12" s="14">
        <v>37000</v>
      </c>
      <c r="G12" s="124">
        <v>0</v>
      </c>
      <c r="H12" s="14">
        <v>37000</v>
      </c>
      <c r="I12" s="276"/>
      <c r="J12" s="281"/>
      <c r="K12" s="282"/>
    </row>
  </sheetData>
  <mergeCells count="10">
    <mergeCell ref="I8:K8"/>
    <mergeCell ref="I9:K9"/>
    <mergeCell ref="I10:K10"/>
    <mergeCell ref="I11:K11"/>
    <mergeCell ref="I12:K12"/>
    <mergeCell ref="A2:H2"/>
    <mergeCell ref="A4:H4"/>
    <mergeCell ref="A1:H1"/>
    <mergeCell ref="I6:K6"/>
    <mergeCell ref="I7:K7"/>
  </mergeCells>
  <phoneticPr fontId="0" type="noConversion"/>
  <pageMargins left="0.7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2"/>
  <sheetViews>
    <sheetView tabSelected="1" workbookViewId="0">
      <selection activeCell="K64" sqref="K64"/>
    </sheetView>
  </sheetViews>
  <sheetFormatPr defaultRowHeight="15.75" x14ac:dyDescent="0.25"/>
  <cols>
    <col min="1" max="1" width="20.85546875" style="7" bestFit="1" customWidth="1"/>
    <col min="2" max="2" width="8.42578125" style="7" bestFit="1" customWidth="1"/>
    <col min="3" max="3" width="5.42578125" style="7" bestFit="1" customWidth="1"/>
    <col min="4" max="4" width="30.85546875" style="7" customWidth="1"/>
    <col min="5" max="5" width="20.85546875" style="7" hidden="1" customWidth="1"/>
    <col min="6" max="6" width="18.42578125" style="7" hidden="1" customWidth="1"/>
    <col min="7" max="7" width="17.7109375" style="7" hidden="1" customWidth="1"/>
    <col min="8" max="10" width="17.7109375" style="7" customWidth="1"/>
    <col min="11" max="11" width="16.140625" style="7" customWidth="1"/>
    <col min="12" max="12" width="15.5703125" style="7" customWidth="1"/>
    <col min="13" max="14" width="9.140625" style="7"/>
    <col min="15" max="15" width="11.7109375" style="7" bestFit="1" customWidth="1"/>
    <col min="16" max="16" width="10.140625" style="7" bestFit="1" customWidth="1"/>
    <col min="17" max="17" width="11.7109375" style="7" bestFit="1" customWidth="1"/>
    <col min="18" max="18" width="9.85546875" style="7" bestFit="1" customWidth="1"/>
    <col min="19" max="16384" width="9.140625" style="7"/>
  </cols>
  <sheetData>
    <row r="1" spans="1:18" ht="15.75" customHeight="1" x14ac:dyDescent="0.25">
      <c r="A1" s="268" t="s">
        <v>184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8" ht="13.5" customHeight="1" x14ac:dyDescent="0.25">
      <c r="A2" s="121">
        <v>45611</v>
      </c>
      <c r="B2" s="5"/>
      <c r="C2" s="5"/>
      <c r="D2" s="5"/>
      <c r="E2" s="5"/>
      <c r="F2" s="36"/>
      <c r="G2" s="36"/>
      <c r="H2" s="60"/>
      <c r="I2" s="190"/>
      <c r="J2" s="60"/>
      <c r="K2" s="5"/>
      <c r="L2" s="5"/>
    </row>
    <row r="3" spans="1:18" ht="12.75" customHeight="1" x14ac:dyDescent="0.25">
      <c r="A3" s="295" t="s">
        <v>51</v>
      </c>
      <c r="B3" s="295"/>
      <c r="C3" s="295"/>
      <c r="D3" s="295"/>
      <c r="E3" s="295"/>
      <c r="F3" s="295"/>
      <c r="G3" s="295"/>
      <c r="H3" s="295"/>
      <c r="I3" s="295"/>
      <c r="J3" s="295"/>
      <c r="K3" s="296"/>
      <c r="L3" s="296"/>
    </row>
    <row r="4" spans="1:18" ht="27" customHeight="1" x14ac:dyDescent="0.25">
      <c r="A4" s="82" t="s">
        <v>52</v>
      </c>
      <c r="B4" s="305" t="s">
        <v>30</v>
      </c>
      <c r="C4" s="306"/>
      <c r="D4" s="307"/>
      <c r="E4" s="82" t="s">
        <v>26</v>
      </c>
      <c r="F4" s="82" t="s">
        <v>84</v>
      </c>
      <c r="G4" s="82" t="s">
        <v>102</v>
      </c>
      <c r="H4" s="82" t="s">
        <v>106</v>
      </c>
      <c r="I4" s="82" t="s">
        <v>97</v>
      </c>
      <c r="J4" s="82" t="s">
        <v>187</v>
      </c>
      <c r="K4" s="82" t="s">
        <v>179</v>
      </c>
      <c r="L4" s="82" t="s">
        <v>103</v>
      </c>
    </row>
    <row r="5" spans="1:18" s="34" customFormat="1" ht="15.75" customHeight="1" x14ac:dyDescent="0.25">
      <c r="A5" s="83" t="s">
        <v>50</v>
      </c>
      <c r="B5" s="308" t="s">
        <v>83</v>
      </c>
      <c r="C5" s="309"/>
      <c r="D5" s="310"/>
      <c r="E5" s="84" t="e">
        <f t="shared" ref="E5:L5" si="0">E6+E26+E36+E58+E68+E72</f>
        <v>#REF!</v>
      </c>
      <c r="F5" s="84" t="e">
        <f t="shared" si="0"/>
        <v>#REF!</v>
      </c>
      <c r="G5" s="84" t="e">
        <f t="shared" si="0"/>
        <v>#REF!</v>
      </c>
      <c r="H5" s="84">
        <f t="shared" si="0"/>
        <v>12266110.780000001</v>
      </c>
      <c r="I5" s="84">
        <f t="shared" si="0"/>
        <v>1796400</v>
      </c>
      <c r="J5" s="85">
        <f t="shared" si="0"/>
        <v>14062510.780000001</v>
      </c>
      <c r="K5" s="98">
        <f t="shared" si="0"/>
        <v>0</v>
      </c>
      <c r="L5" s="98">
        <f t="shared" si="0"/>
        <v>0</v>
      </c>
    </row>
    <row r="6" spans="1:18" s="34" customFormat="1" ht="14.1" customHeight="1" x14ac:dyDescent="0.25">
      <c r="A6" s="86" t="s">
        <v>88</v>
      </c>
      <c r="B6" s="311" t="s">
        <v>53</v>
      </c>
      <c r="C6" s="312"/>
      <c r="D6" s="313"/>
      <c r="E6" s="87">
        <f>E7+E11+E15</f>
        <v>7654451</v>
      </c>
      <c r="F6" s="87">
        <f>F7+F11+F15</f>
        <v>443113.11</v>
      </c>
      <c r="G6" s="87">
        <f>G7+G11+G15</f>
        <v>8100218.5699999994</v>
      </c>
      <c r="H6" s="87">
        <f>H7+H11+H15+H22</f>
        <v>9222415</v>
      </c>
      <c r="I6" s="87">
        <f t="shared" ref="I6:J6" si="1">I7+I11+I15+I22</f>
        <v>1449051</v>
      </c>
      <c r="J6" s="87">
        <f t="shared" si="1"/>
        <v>10671466</v>
      </c>
      <c r="K6" s="87">
        <f>K7+K11+K15+K22</f>
        <v>0</v>
      </c>
      <c r="L6" s="87">
        <f>L7+L11+L15+L22</f>
        <v>0</v>
      </c>
      <c r="O6" s="59"/>
    </row>
    <row r="7" spans="1:18" s="34" customFormat="1" ht="14.1" customHeight="1" x14ac:dyDescent="0.25">
      <c r="A7" s="88" t="s">
        <v>89</v>
      </c>
      <c r="B7" s="314" t="s">
        <v>62</v>
      </c>
      <c r="C7" s="315"/>
      <c r="D7" s="316"/>
      <c r="E7" s="84">
        <f>E8</f>
        <v>0</v>
      </c>
      <c r="F7" s="84">
        <f t="shared" ref="F7:L7" si="2">F8</f>
        <v>68800</v>
      </c>
      <c r="G7" s="84">
        <f t="shared" si="2"/>
        <v>68800</v>
      </c>
      <c r="H7" s="84">
        <f t="shared" si="2"/>
        <v>111597.44</v>
      </c>
      <c r="I7" s="84">
        <f t="shared" si="2"/>
        <v>0</v>
      </c>
      <c r="J7" s="85">
        <f t="shared" si="2"/>
        <v>111597.44</v>
      </c>
      <c r="K7" s="98">
        <f t="shared" si="2"/>
        <v>0</v>
      </c>
      <c r="L7" s="98">
        <f t="shared" si="2"/>
        <v>0</v>
      </c>
      <c r="O7" s="59"/>
      <c r="Q7" s="59"/>
      <c r="R7" s="59"/>
    </row>
    <row r="8" spans="1:18" s="34" customFormat="1" ht="14.1" customHeight="1" x14ac:dyDescent="0.25">
      <c r="A8" s="88">
        <v>3</v>
      </c>
      <c r="B8" s="297" t="s">
        <v>13</v>
      </c>
      <c r="C8" s="298"/>
      <c r="D8" s="299"/>
      <c r="E8" s="89">
        <f>E9+E10</f>
        <v>0</v>
      </c>
      <c r="F8" s="89">
        <f t="shared" ref="F8:L8" si="3">F9+F10</f>
        <v>68800</v>
      </c>
      <c r="G8" s="89">
        <f t="shared" si="3"/>
        <v>68800</v>
      </c>
      <c r="H8" s="89">
        <f t="shared" si="3"/>
        <v>111597.44</v>
      </c>
      <c r="I8" s="89">
        <f t="shared" si="3"/>
        <v>0</v>
      </c>
      <c r="J8" s="90">
        <f t="shared" si="3"/>
        <v>111597.44</v>
      </c>
      <c r="K8" s="122">
        <f t="shared" si="3"/>
        <v>0</v>
      </c>
      <c r="L8" s="122">
        <f t="shared" si="3"/>
        <v>0</v>
      </c>
      <c r="O8" s="59"/>
      <c r="Q8" s="59"/>
      <c r="R8" s="59"/>
    </row>
    <row r="9" spans="1:18" s="34" customFormat="1" ht="14.1" customHeight="1" x14ac:dyDescent="0.25">
      <c r="A9" s="91">
        <v>31</v>
      </c>
      <c r="B9" s="317" t="s">
        <v>14</v>
      </c>
      <c r="C9" s="318"/>
      <c r="D9" s="319"/>
      <c r="E9" s="92">
        <v>0</v>
      </c>
      <c r="F9" s="92">
        <v>0</v>
      </c>
      <c r="G9" s="92">
        <f>E9+F9</f>
        <v>0</v>
      </c>
      <c r="H9" s="92"/>
      <c r="I9" s="92"/>
      <c r="J9" s="93">
        <f>H9+I9</f>
        <v>0</v>
      </c>
      <c r="K9" s="92">
        <f>J9*1.025</f>
        <v>0</v>
      </c>
      <c r="L9" s="92">
        <f>K9*1.025</f>
        <v>0</v>
      </c>
      <c r="O9" s="59"/>
    </row>
    <row r="10" spans="1:18" s="34" customFormat="1" ht="14.1" customHeight="1" x14ac:dyDescent="0.25">
      <c r="A10" s="91">
        <v>32</v>
      </c>
      <c r="B10" s="283" t="s">
        <v>56</v>
      </c>
      <c r="C10" s="300"/>
      <c r="D10" s="301"/>
      <c r="E10" s="94">
        <v>0</v>
      </c>
      <c r="F10" s="94">
        <v>68800</v>
      </c>
      <c r="G10" s="92">
        <f>E10+F10</f>
        <v>68800</v>
      </c>
      <c r="H10" s="92">
        <v>111597.44</v>
      </c>
      <c r="I10" s="92"/>
      <c r="J10" s="93">
        <f>H10+I10</f>
        <v>111597.44</v>
      </c>
      <c r="K10" s="92"/>
      <c r="L10" s="92">
        <f>K10*1.025</f>
        <v>0</v>
      </c>
      <c r="O10" s="59"/>
    </row>
    <row r="11" spans="1:18" s="34" customFormat="1" ht="14.1" customHeight="1" x14ac:dyDescent="0.25">
      <c r="A11" s="88" t="s">
        <v>90</v>
      </c>
      <c r="B11" s="297" t="s">
        <v>24</v>
      </c>
      <c r="C11" s="298"/>
      <c r="D11" s="299"/>
      <c r="E11" s="84">
        <f>E12</f>
        <v>344840.03</v>
      </c>
      <c r="F11" s="84">
        <f t="shared" ref="F11:L11" si="4">F12</f>
        <v>0</v>
      </c>
      <c r="G11" s="84">
        <f t="shared" si="4"/>
        <v>344840.03</v>
      </c>
      <c r="H11" s="84">
        <f t="shared" si="4"/>
        <v>31651.72</v>
      </c>
      <c r="I11" s="84">
        <f t="shared" si="4"/>
        <v>28348.28</v>
      </c>
      <c r="J11" s="85">
        <f t="shared" si="4"/>
        <v>60000</v>
      </c>
      <c r="K11" s="85">
        <f t="shared" si="4"/>
        <v>0</v>
      </c>
      <c r="L11" s="85">
        <f t="shared" si="4"/>
        <v>0</v>
      </c>
    </row>
    <row r="12" spans="1:18" s="34" customFormat="1" ht="14.1" customHeight="1" x14ac:dyDescent="0.25">
      <c r="A12" s="88">
        <v>3</v>
      </c>
      <c r="B12" s="302" t="s">
        <v>13</v>
      </c>
      <c r="C12" s="303"/>
      <c r="D12" s="304"/>
      <c r="E12" s="95">
        <f t="shared" ref="E12:L12" si="5">E13+E14</f>
        <v>344840.03</v>
      </c>
      <c r="F12" s="95">
        <f t="shared" si="5"/>
        <v>0</v>
      </c>
      <c r="G12" s="95">
        <f t="shared" si="5"/>
        <v>344840.03</v>
      </c>
      <c r="H12" s="95">
        <f t="shared" si="5"/>
        <v>31651.72</v>
      </c>
      <c r="I12" s="95">
        <f t="shared" si="5"/>
        <v>28348.28</v>
      </c>
      <c r="J12" s="96">
        <f t="shared" si="5"/>
        <v>60000</v>
      </c>
      <c r="K12" s="96">
        <f t="shared" si="5"/>
        <v>0</v>
      </c>
      <c r="L12" s="96">
        <f t="shared" si="5"/>
        <v>0</v>
      </c>
    </row>
    <row r="13" spans="1:18" s="34" customFormat="1" ht="14.1" customHeight="1" x14ac:dyDescent="0.25">
      <c r="A13" s="91">
        <v>31</v>
      </c>
      <c r="B13" s="283" t="s">
        <v>14</v>
      </c>
      <c r="C13" s="300"/>
      <c r="D13" s="301"/>
      <c r="E13" s="95">
        <v>344840.03</v>
      </c>
      <c r="F13" s="95"/>
      <c r="G13" s="95">
        <f>E13+F13</f>
        <v>344840.03</v>
      </c>
      <c r="H13" s="95">
        <v>31651.72</v>
      </c>
      <c r="I13" s="95">
        <v>28348.28</v>
      </c>
      <c r="J13" s="96">
        <f>H13+I13</f>
        <v>60000</v>
      </c>
      <c r="K13" s="95"/>
      <c r="L13" s="95">
        <f>K13*1.025</f>
        <v>0</v>
      </c>
    </row>
    <row r="14" spans="1:18" s="34" customFormat="1" ht="14.1" customHeight="1" x14ac:dyDescent="0.25">
      <c r="A14" s="91">
        <v>32</v>
      </c>
      <c r="B14" s="283" t="s">
        <v>21</v>
      </c>
      <c r="C14" s="300"/>
      <c r="D14" s="301"/>
      <c r="E14" s="95">
        <v>0</v>
      </c>
      <c r="F14" s="95"/>
      <c r="G14" s="95">
        <f>E14+F14</f>
        <v>0</v>
      </c>
      <c r="H14" s="95"/>
      <c r="I14" s="95"/>
      <c r="J14" s="96">
        <f>H14+I14</f>
        <v>0</v>
      </c>
      <c r="K14" s="95"/>
      <c r="L14" s="95">
        <f>K14*1.025</f>
        <v>0</v>
      </c>
    </row>
    <row r="15" spans="1:18" s="34" customFormat="1" ht="14.1" customHeight="1" x14ac:dyDescent="0.25">
      <c r="A15" s="97" t="s">
        <v>91</v>
      </c>
      <c r="B15" s="297" t="s">
        <v>92</v>
      </c>
      <c r="C15" s="298"/>
      <c r="D15" s="299"/>
      <c r="E15" s="89">
        <f t="shared" ref="E15:L15" si="6">E16</f>
        <v>7309610.9699999997</v>
      </c>
      <c r="F15" s="89">
        <f t="shared" si="6"/>
        <v>374313.11</v>
      </c>
      <c r="G15" s="89">
        <f t="shared" si="6"/>
        <v>7686578.5399999991</v>
      </c>
      <c r="H15" s="89">
        <f t="shared" si="6"/>
        <v>8999165.8399999999</v>
      </c>
      <c r="I15" s="89">
        <f t="shared" si="6"/>
        <v>1420702.72</v>
      </c>
      <c r="J15" s="90">
        <f t="shared" si="6"/>
        <v>10419868.560000001</v>
      </c>
      <c r="K15" s="89">
        <f t="shared" si="6"/>
        <v>0</v>
      </c>
      <c r="L15" s="89">
        <f t="shared" si="6"/>
        <v>0</v>
      </c>
    </row>
    <row r="16" spans="1:18" s="34" customFormat="1" ht="14.1" customHeight="1" x14ac:dyDescent="0.25">
      <c r="A16" s="97">
        <v>3</v>
      </c>
      <c r="B16" s="286" t="s">
        <v>13</v>
      </c>
      <c r="C16" s="287"/>
      <c r="D16" s="288"/>
      <c r="E16" s="84">
        <f>E17+E18+E19</f>
        <v>7309610.9699999997</v>
      </c>
      <c r="F16" s="84">
        <f>F17+F18+F19+F20+F21</f>
        <v>374313.11</v>
      </c>
      <c r="G16" s="84">
        <f t="shared" ref="G16:L16" si="7">G17+G18+G19+G21+G20</f>
        <v>7686578.5399999991</v>
      </c>
      <c r="H16" s="98">
        <f t="shared" si="7"/>
        <v>8999165.8399999999</v>
      </c>
      <c r="I16" s="98">
        <f t="shared" si="7"/>
        <v>1420702.72</v>
      </c>
      <c r="J16" s="85">
        <f t="shared" si="7"/>
        <v>10419868.560000001</v>
      </c>
      <c r="K16" s="98">
        <f t="shared" si="7"/>
        <v>0</v>
      </c>
      <c r="L16" s="98">
        <f t="shared" si="7"/>
        <v>0</v>
      </c>
    </row>
    <row r="17" spans="1:12" s="34" customFormat="1" ht="14.1" customHeight="1" x14ac:dyDescent="0.25">
      <c r="A17" s="91">
        <v>31</v>
      </c>
      <c r="B17" s="283" t="s">
        <v>14</v>
      </c>
      <c r="C17" s="284"/>
      <c r="D17" s="285"/>
      <c r="E17" s="99">
        <v>5413884.0300000003</v>
      </c>
      <c r="F17" s="99">
        <v>352100.56</v>
      </c>
      <c r="G17" s="99">
        <f>E17+F17</f>
        <v>5765984.5899999999</v>
      </c>
      <c r="H17" s="99">
        <v>6899614.2800000003</v>
      </c>
      <c r="I17" s="99">
        <v>1060452.72</v>
      </c>
      <c r="J17" s="100">
        <f t="shared" ref="J17:J20" si="8">H17+I17</f>
        <v>7960067</v>
      </c>
      <c r="K17" s="99"/>
      <c r="L17" s="99">
        <f t="shared" ref="K17:L21" si="9">K17*1.025</f>
        <v>0</v>
      </c>
    </row>
    <row r="18" spans="1:12" s="34" customFormat="1" ht="14.1" customHeight="1" x14ac:dyDescent="0.25">
      <c r="A18" s="91">
        <v>32</v>
      </c>
      <c r="B18" s="283" t="s">
        <v>56</v>
      </c>
      <c r="C18" s="284"/>
      <c r="D18" s="285"/>
      <c r="E18" s="99">
        <v>1882985.55</v>
      </c>
      <c r="F18" s="99">
        <v>9952.5499999999993</v>
      </c>
      <c r="G18" s="99">
        <f>E18+F18</f>
        <v>1892938.1</v>
      </c>
      <c r="H18" s="99">
        <v>2073231.56</v>
      </c>
      <c r="I18" s="99">
        <v>338750</v>
      </c>
      <c r="J18" s="100">
        <f t="shared" si="8"/>
        <v>2411981.56</v>
      </c>
      <c r="K18" s="99"/>
      <c r="L18" s="99">
        <f t="shared" si="9"/>
        <v>0</v>
      </c>
    </row>
    <row r="19" spans="1:12" s="34" customFormat="1" ht="14.1" customHeight="1" x14ac:dyDescent="0.25">
      <c r="A19" s="91">
        <v>34</v>
      </c>
      <c r="B19" s="283" t="s">
        <v>35</v>
      </c>
      <c r="C19" s="284"/>
      <c r="D19" s="285"/>
      <c r="E19" s="99">
        <v>12741.39</v>
      </c>
      <c r="F19" s="99">
        <v>6950</v>
      </c>
      <c r="G19" s="99">
        <f>E19+F19</f>
        <v>19691.39</v>
      </c>
      <c r="H19" s="99">
        <v>18920</v>
      </c>
      <c r="I19" s="99">
        <v>21500</v>
      </c>
      <c r="J19" s="100">
        <f t="shared" si="8"/>
        <v>40420</v>
      </c>
      <c r="K19" s="99"/>
      <c r="L19" s="99">
        <f t="shared" si="9"/>
        <v>0</v>
      </c>
    </row>
    <row r="20" spans="1:12" s="34" customFormat="1" ht="14.1" customHeight="1" x14ac:dyDescent="0.25">
      <c r="A20" s="91">
        <v>36</v>
      </c>
      <c r="B20" s="283" t="s">
        <v>101</v>
      </c>
      <c r="C20" s="284"/>
      <c r="D20" s="285"/>
      <c r="E20" s="99">
        <v>0</v>
      </c>
      <c r="F20" s="99">
        <v>5310</v>
      </c>
      <c r="G20" s="99">
        <f>E20+F20</f>
        <v>5310</v>
      </c>
      <c r="H20" s="99"/>
      <c r="I20" s="99"/>
      <c r="J20" s="100">
        <f t="shared" si="8"/>
        <v>0</v>
      </c>
      <c r="K20" s="99">
        <f t="shared" si="9"/>
        <v>0</v>
      </c>
      <c r="L20" s="99">
        <f t="shared" si="9"/>
        <v>0</v>
      </c>
    </row>
    <row r="21" spans="1:12" s="34" customFormat="1" ht="14.1" customHeight="1" x14ac:dyDescent="0.25">
      <c r="A21" s="91">
        <v>38</v>
      </c>
      <c r="B21" s="283" t="s">
        <v>60</v>
      </c>
      <c r="C21" s="284"/>
      <c r="D21" s="285"/>
      <c r="E21" s="99">
        <v>2654.46</v>
      </c>
      <c r="F21" s="99">
        <v>0</v>
      </c>
      <c r="G21" s="99">
        <f>E21+F21</f>
        <v>2654.46</v>
      </c>
      <c r="H21" s="99">
        <v>7400</v>
      </c>
      <c r="I21" s="99"/>
      <c r="J21" s="100">
        <f>H21+I21</f>
        <v>7400</v>
      </c>
      <c r="K21" s="99"/>
      <c r="L21" s="99">
        <f t="shared" si="9"/>
        <v>0</v>
      </c>
    </row>
    <row r="22" spans="1:12" s="34" customFormat="1" ht="14.1" customHeight="1" x14ac:dyDescent="0.25">
      <c r="A22" s="101" t="s">
        <v>168</v>
      </c>
      <c r="B22" s="286" t="s">
        <v>71</v>
      </c>
      <c r="C22" s="287"/>
      <c r="D22" s="288"/>
      <c r="E22" s="84"/>
      <c r="F22" s="84"/>
      <c r="G22" s="84"/>
      <c r="H22" s="84">
        <f>H23</f>
        <v>80000</v>
      </c>
      <c r="I22" s="84">
        <f>I23</f>
        <v>0</v>
      </c>
      <c r="J22" s="85">
        <f>J23</f>
        <v>80000</v>
      </c>
      <c r="K22" s="98">
        <f>K23</f>
        <v>0</v>
      </c>
      <c r="L22" s="98">
        <f>L23</f>
        <v>0</v>
      </c>
    </row>
    <row r="23" spans="1:12" s="34" customFormat="1" ht="14.1" customHeight="1" x14ac:dyDescent="0.25">
      <c r="A23" s="101">
        <v>3</v>
      </c>
      <c r="B23" s="283" t="s">
        <v>13</v>
      </c>
      <c r="C23" s="284"/>
      <c r="D23" s="285"/>
      <c r="E23" s="99"/>
      <c r="F23" s="99"/>
      <c r="G23" s="99"/>
      <c r="H23" s="99">
        <f>H24+H25</f>
        <v>80000</v>
      </c>
      <c r="I23" s="99">
        <f>I24+I25</f>
        <v>0</v>
      </c>
      <c r="J23" s="100">
        <f>J24+J25</f>
        <v>80000</v>
      </c>
      <c r="K23" s="102">
        <f>K24+K25</f>
        <v>0</v>
      </c>
      <c r="L23" s="102">
        <f>L24+L25</f>
        <v>0</v>
      </c>
    </row>
    <row r="24" spans="1:12" s="34" customFormat="1" ht="14.1" customHeight="1" x14ac:dyDescent="0.25">
      <c r="A24" s="103">
        <v>31</v>
      </c>
      <c r="B24" s="283" t="s">
        <v>14</v>
      </c>
      <c r="C24" s="284"/>
      <c r="D24" s="285"/>
      <c r="E24" s="99"/>
      <c r="F24" s="99"/>
      <c r="G24" s="99"/>
      <c r="H24" s="99"/>
      <c r="I24" s="99"/>
      <c r="J24" s="100">
        <v>0</v>
      </c>
      <c r="K24" s="99">
        <f>J24*1.025</f>
        <v>0</v>
      </c>
      <c r="L24" s="99">
        <f>K24*1.025</f>
        <v>0</v>
      </c>
    </row>
    <row r="25" spans="1:12" s="34" customFormat="1" ht="14.1" customHeight="1" x14ac:dyDescent="0.25">
      <c r="A25" s="103">
        <v>32</v>
      </c>
      <c r="B25" s="283" t="s">
        <v>169</v>
      </c>
      <c r="C25" s="284"/>
      <c r="D25" s="285"/>
      <c r="E25" s="99"/>
      <c r="F25" s="99"/>
      <c r="G25" s="99"/>
      <c r="H25" s="99">
        <v>80000</v>
      </c>
      <c r="I25" s="99"/>
      <c r="J25" s="100">
        <f>H25+I25</f>
        <v>80000</v>
      </c>
      <c r="K25" s="99"/>
      <c r="L25" s="99">
        <f>K25*1.025</f>
        <v>0</v>
      </c>
    </row>
    <row r="26" spans="1:12" s="34" customFormat="1" ht="14.1" customHeight="1" x14ac:dyDescent="0.25">
      <c r="A26" s="86" t="s">
        <v>61</v>
      </c>
      <c r="B26" s="289" t="s">
        <v>63</v>
      </c>
      <c r="C26" s="323"/>
      <c r="D26" s="324"/>
      <c r="E26" s="87">
        <f>E30+E34</f>
        <v>249386.16</v>
      </c>
      <c r="F26" s="87">
        <f t="shared" ref="F26:L26" si="10">F27+F30+F33</f>
        <v>13683.160000000003</v>
      </c>
      <c r="G26" s="87">
        <f t="shared" si="10"/>
        <v>263069.32</v>
      </c>
      <c r="H26" s="87">
        <f t="shared" si="10"/>
        <v>264429</v>
      </c>
      <c r="I26" s="87">
        <f t="shared" si="10"/>
        <v>0</v>
      </c>
      <c r="J26" s="87">
        <f t="shared" si="10"/>
        <v>264429</v>
      </c>
      <c r="K26" s="87">
        <f t="shared" si="10"/>
        <v>0</v>
      </c>
      <c r="L26" s="87">
        <f t="shared" si="10"/>
        <v>0</v>
      </c>
    </row>
    <row r="27" spans="1:12" s="34" customFormat="1" ht="14.1" customHeight="1" x14ac:dyDescent="0.25">
      <c r="A27" s="104" t="s">
        <v>54</v>
      </c>
      <c r="B27" s="286" t="s">
        <v>62</v>
      </c>
      <c r="C27" s="287"/>
      <c r="D27" s="288"/>
      <c r="E27" s="105">
        <f t="shared" ref="E27:L28" si="11">E28</f>
        <v>0</v>
      </c>
      <c r="F27" s="105">
        <f t="shared" si="11"/>
        <v>38000</v>
      </c>
      <c r="G27" s="105">
        <f t="shared" si="11"/>
        <v>38000</v>
      </c>
      <c r="H27" s="105">
        <f t="shared" si="11"/>
        <v>27000</v>
      </c>
      <c r="I27" s="105">
        <f t="shared" si="11"/>
        <v>0</v>
      </c>
      <c r="J27" s="106">
        <f t="shared" si="11"/>
        <v>27000</v>
      </c>
      <c r="K27" s="105">
        <f t="shared" si="11"/>
        <v>0</v>
      </c>
      <c r="L27" s="105">
        <f t="shared" si="11"/>
        <v>0</v>
      </c>
    </row>
    <row r="28" spans="1:12" s="34" customFormat="1" ht="14.1" customHeight="1" x14ac:dyDescent="0.25">
      <c r="A28" s="104">
        <v>3</v>
      </c>
      <c r="B28" s="320" t="s">
        <v>13</v>
      </c>
      <c r="C28" s="321"/>
      <c r="D28" s="322"/>
      <c r="E28" s="107">
        <f t="shared" si="11"/>
        <v>0</v>
      </c>
      <c r="F28" s="107">
        <f t="shared" si="11"/>
        <v>38000</v>
      </c>
      <c r="G28" s="107">
        <f t="shared" si="11"/>
        <v>38000</v>
      </c>
      <c r="H28" s="107">
        <f t="shared" si="11"/>
        <v>27000</v>
      </c>
      <c r="I28" s="107">
        <f t="shared" si="11"/>
        <v>0</v>
      </c>
      <c r="J28" s="96">
        <f t="shared" si="11"/>
        <v>27000</v>
      </c>
      <c r="K28" s="107">
        <f t="shared" si="11"/>
        <v>0</v>
      </c>
      <c r="L28" s="107">
        <f t="shared" si="11"/>
        <v>0</v>
      </c>
    </row>
    <row r="29" spans="1:12" s="34" customFormat="1" ht="14.1" customHeight="1" x14ac:dyDescent="0.25">
      <c r="A29" s="108">
        <v>32</v>
      </c>
      <c r="B29" s="320" t="s">
        <v>56</v>
      </c>
      <c r="C29" s="321"/>
      <c r="D29" s="322"/>
      <c r="E29" s="107">
        <v>0</v>
      </c>
      <c r="F29" s="107">
        <v>38000</v>
      </c>
      <c r="G29" s="107">
        <f>E29+F29</f>
        <v>38000</v>
      </c>
      <c r="H29" s="107">
        <v>27000</v>
      </c>
      <c r="I29" s="107"/>
      <c r="J29" s="96">
        <f>H29+I29</f>
        <v>27000</v>
      </c>
      <c r="K29" s="107"/>
      <c r="L29" s="107">
        <f>K29*1.025</f>
        <v>0</v>
      </c>
    </row>
    <row r="30" spans="1:12" s="34" customFormat="1" ht="14.1" customHeight="1" x14ac:dyDescent="0.25">
      <c r="A30" s="109" t="s">
        <v>57</v>
      </c>
      <c r="B30" s="286" t="s">
        <v>24</v>
      </c>
      <c r="C30" s="287"/>
      <c r="D30" s="288"/>
      <c r="E30" s="110">
        <f>E31</f>
        <v>39816.839999999997</v>
      </c>
      <c r="F30" s="110">
        <f t="shared" ref="F30:K31" si="12">F31</f>
        <v>15183.16</v>
      </c>
      <c r="G30" s="110">
        <f t="shared" si="12"/>
        <v>55000</v>
      </c>
      <c r="H30" s="110">
        <f t="shared" si="12"/>
        <v>50000</v>
      </c>
      <c r="I30" s="110">
        <f t="shared" si="12"/>
        <v>0</v>
      </c>
      <c r="J30" s="106">
        <f t="shared" si="12"/>
        <v>50000</v>
      </c>
      <c r="K30" s="110">
        <f t="shared" si="12"/>
        <v>0</v>
      </c>
      <c r="L30" s="110">
        <f>L31</f>
        <v>0</v>
      </c>
    </row>
    <row r="31" spans="1:12" s="34" customFormat="1" ht="14.1" customHeight="1" x14ac:dyDescent="0.25">
      <c r="A31" s="101">
        <v>3</v>
      </c>
      <c r="B31" s="283" t="s">
        <v>13</v>
      </c>
      <c r="C31" s="284"/>
      <c r="D31" s="285"/>
      <c r="E31" s="99">
        <f>E32</f>
        <v>39816.839999999997</v>
      </c>
      <c r="F31" s="99">
        <f t="shared" si="12"/>
        <v>15183.16</v>
      </c>
      <c r="G31" s="99">
        <f t="shared" si="12"/>
        <v>55000</v>
      </c>
      <c r="H31" s="99">
        <f t="shared" si="12"/>
        <v>50000</v>
      </c>
      <c r="I31" s="99">
        <f t="shared" si="12"/>
        <v>0</v>
      </c>
      <c r="J31" s="100">
        <f t="shared" si="12"/>
        <v>50000</v>
      </c>
      <c r="K31" s="99">
        <f t="shared" si="12"/>
        <v>0</v>
      </c>
      <c r="L31" s="99">
        <f>L32</f>
        <v>0</v>
      </c>
    </row>
    <row r="32" spans="1:12" s="34" customFormat="1" ht="14.1" customHeight="1" x14ac:dyDescent="0.25">
      <c r="A32" s="103">
        <v>32</v>
      </c>
      <c r="B32" s="283" t="s">
        <v>56</v>
      </c>
      <c r="C32" s="284"/>
      <c r="D32" s="285"/>
      <c r="E32" s="99">
        <v>39816.839999999997</v>
      </c>
      <c r="F32" s="99">
        <v>15183.16</v>
      </c>
      <c r="G32" s="99">
        <f>E32+F32</f>
        <v>55000</v>
      </c>
      <c r="H32" s="99">
        <v>50000</v>
      </c>
      <c r="I32" s="99"/>
      <c r="J32" s="100">
        <f>H32+I32</f>
        <v>50000</v>
      </c>
      <c r="K32" s="99"/>
      <c r="L32" s="99">
        <f>K32*1.025</f>
        <v>0</v>
      </c>
    </row>
    <row r="33" spans="1:12" s="34" customFormat="1" ht="14.1" customHeight="1" x14ac:dyDescent="0.25">
      <c r="A33" s="101" t="s">
        <v>58</v>
      </c>
      <c r="B33" s="286" t="s">
        <v>59</v>
      </c>
      <c r="C33" s="287"/>
      <c r="D33" s="288"/>
      <c r="E33" s="110">
        <f>E34</f>
        <v>209569.32</v>
      </c>
      <c r="F33" s="110">
        <f t="shared" ref="F33:K34" si="13">F34</f>
        <v>-39500</v>
      </c>
      <c r="G33" s="110">
        <f t="shared" si="13"/>
        <v>170069.32</v>
      </c>
      <c r="H33" s="110">
        <f t="shared" si="13"/>
        <v>187429</v>
      </c>
      <c r="I33" s="110">
        <f t="shared" si="13"/>
        <v>0</v>
      </c>
      <c r="J33" s="106">
        <f t="shared" si="13"/>
        <v>187429</v>
      </c>
      <c r="K33" s="110">
        <f t="shared" si="13"/>
        <v>0</v>
      </c>
      <c r="L33" s="110">
        <f>L34</f>
        <v>0</v>
      </c>
    </row>
    <row r="34" spans="1:12" s="34" customFormat="1" ht="14.1" customHeight="1" x14ac:dyDescent="0.25">
      <c r="A34" s="101">
        <v>3</v>
      </c>
      <c r="B34" s="283" t="s">
        <v>13</v>
      </c>
      <c r="C34" s="284"/>
      <c r="D34" s="285"/>
      <c r="E34" s="95">
        <f>E35</f>
        <v>209569.32</v>
      </c>
      <c r="F34" s="95">
        <f t="shared" si="13"/>
        <v>-39500</v>
      </c>
      <c r="G34" s="95">
        <f t="shared" si="13"/>
        <v>170069.32</v>
      </c>
      <c r="H34" s="95">
        <f t="shared" si="13"/>
        <v>187429</v>
      </c>
      <c r="I34" s="95">
        <f t="shared" si="13"/>
        <v>0</v>
      </c>
      <c r="J34" s="96">
        <f t="shared" si="13"/>
        <v>187429</v>
      </c>
      <c r="K34" s="95">
        <f t="shared" si="13"/>
        <v>0</v>
      </c>
      <c r="L34" s="95">
        <f>L35</f>
        <v>0</v>
      </c>
    </row>
    <row r="35" spans="1:12" s="34" customFormat="1" ht="14.1" customHeight="1" x14ac:dyDescent="0.25">
      <c r="A35" s="103">
        <v>32</v>
      </c>
      <c r="B35" s="283" t="s">
        <v>56</v>
      </c>
      <c r="C35" s="284"/>
      <c r="D35" s="285"/>
      <c r="E35" s="99">
        <v>209569.32</v>
      </c>
      <c r="F35" s="99">
        <v>-39500</v>
      </c>
      <c r="G35" s="99">
        <f>E35+F35</f>
        <v>170069.32</v>
      </c>
      <c r="H35" s="99">
        <v>187429</v>
      </c>
      <c r="I35" s="99"/>
      <c r="J35" s="100">
        <f>H35+I35</f>
        <v>187429</v>
      </c>
      <c r="K35" s="99"/>
      <c r="L35" s="99">
        <f>K35*1.025</f>
        <v>0</v>
      </c>
    </row>
    <row r="36" spans="1:12" s="34" customFormat="1" ht="14.1" customHeight="1" x14ac:dyDescent="0.25">
      <c r="A36" s="111" t="s">
        <v>64</v>
      </c>
      <c r="B36" s="289" t="s">
        <v>65</v>
      </c>
      <c r="C36" s="290"/>
      <c r="D36" s="291"/>
      <c r="E36" s="112" t="e">
        <f>E37+E42+E49+#REF!</f>
        <v>#REF!</v>
      </c>
      <c r="F36" s="112" t="e">
        <f>F37+F42+F49+#REF!</f>
        <v>#REF!</v>
      </c>
      <c r="G36" s="112" t="e">
        <f>G37+G42+G49+#REF!</f>
        <v>#REF!</v>
      </c>
      <c r="H36" s="112">
        <f>H37+H42+H49+H53</f>
        <v>2489518.7800000003</v>
      </c>
      <c r="I36" s="112">
        <f t="shared" ref="I36:L36" si="14">I37+I42+I49+I53</f>
        <v>8500</v>
      </c>
      <c r="J36" s="112">
        <f t="shared" si="14"/>
        <v>2498018.7800000003</v>
      </c>
      <c r="K36" s="112">
        <f t="shared" si="14"/>
        <v>0</v>
      </c>
      <c r="L36" s="112">
        <f t="shared" si="14"/>
        <v>0</v>
      </c>
    </row>
    <row r="37" spans="1:12" s="34" customFormat="1" ht="14.1" customHeight="1" x14ac:dyDescent="0.25">
      <c r="A37" s="101" t="s">
        <v>54</v>
      </c>
      <c r="B37" s="286" t="s">
        <v>62</v>
      </c>
      <c r="C37" s="287"/>
      <c r="D37" s="288"/>
      <c r="E37" s="110">
        <f>E40</f>
        <v>0</v>
      </c>
      <c r="F37" s="110">
        <f t="shared" ref="F37:L37" si="15">F38+F40</f>
        <v>42488.57</v>
      </c>
      <c r="G37" s="110">
        <f t="shared" si="15"/>
        <v>42488.57</v>
      </c>
      <c r="H37" s="110">
        <f t="shared" si="15"/>
        <v>0</v>
      </c>
      <c r="I37" s="110">
        <f t="shared" si="15"/>
        <v>0</v>
      </c>
      <c r="J37" s="106">
        <f t="shared" si="15"/>
        <v>0</v>
      </c>
      <c r="K37" s="110">
        <f t="shared" si="15"/>
        <v>0</v>
      </c>
      <c r="L37" s="110">
        <f t="shared" si="15"/>
        <v>0</v>
      </c>
    </row>
    <row r="38" spans="1:12" s="34" customFormat="1" ht="14.1" customHeight="1" x14ac:dyDescent="0.25">
      <c r="A38" s="101">
        <v>4</v>
      </c>
      <c r="B38" s="286" t="s">
        <v>66</v>
      </c>
      <c r="C38" s="284"/>
      <c r="D38" s="285"/>
      <c r="E38" s="95">
        <f t="shared" ref="E38:L38" si="16">E39</f>
        <v>0</v>
      </c>
      <c r="F38" s="95">
        <f t="shared" si="16"/>
        <v>23700</v>
      </c>
      <c r="G38" s="95">
        <f t="shared" si="16"/>
        <v>23700</v>
      </c>
      <c r="H38" s="95">
        <f t="shared" si="16"/>
        <v>0</v>
      </c>
      <c r="I38" s="95">
        <f t="shared" si="16"/>
        <v>0</v>
      </c>
      <c r="J38" s="96">
        <f t="shared" si="16"/>
        <v>0</v>
      </c>
      <c r="K38" s="107">
        <f t="shared" si="16"/>
        <v>0</v>
      </c>
      <c r="L38" s="107">
        <f t="shared" si="16"/>
        <v>0</v>
      </c>
    </row>
    <row r="39" spans="1:12" s="34" customFormat="1" ht="14.1" customHeight="1" x14ac:dyDescent="0.25">
      <c r="A39" s="103">
        <v>42</v>
      </c>
      <c r="B39" s="283" t="s">
        <v>100</v>
      </c>
      <c r="C39" s="284"/>
      <c r="D39" s="285"/>
      <c r="E39" s="95">
        <v>0</v>
      </c>
      <c r="F39" s="95">
        <v>23700</v>
      </c>
      <c r="G39" s="95">
        <f>E39+F39</f>
        <v>23700</v>
      </c>
      <c r="H39" s="95">
        <v>0</v>
      </c>
      <c r="I39" s="95"/>
      <c r="J39" s="96">
        <f>H39+I39</f>
        <v>0</v>
      </c>
      <c r="K39" s="95">
        <f>J39*1.025</f>
        <v>0</v>
      </c>
      <c r="L39" s="95">
        <f>K39*1.025</f>
        <v>0</v>
      </c>
    </row>
    <row r="40" spans="1:12" s="34" customFormat="1" ht="14.1" customHeight="1" x14ac:dyDescent="0.25">
      <c r="A40" s="101">
        <v>5</v>
      </c>
      <c r="B40" s="283" t="s">
        <v>72</v>
      </c>
      <c r="C40" s="284"/>
      <c r="D40" s="285"/>
      <c r="E40" s="95">
        <f>E41</f>
        <v>0</v>
      </c>
      <c r="F40" s="95">
        <f>F41</f>
        <v>18788.57</v>
      </c>
      <c r="G40" s="95">
        <f>G41</f>
        <v>18788.57</v>
      </c>
      <c r="H40" s="95">
        <f>H41</f>
        <v>0</v>
      </c>
      <c r="I40" s="95">
        <f>I41</f>
        <v>0</v>
      </c>
      <c r="J40" s="96">
        <v>0</v>
      </c>
      <c r="K40" s="95">
        <f>J40*1.025</f>
        <v>0</v>
      </c>
      <c r="L40" s="95">
        <f>L41</f>
        <v>0</v>
      </c>
    </row>
    <row r="41" spans="1:12" s="34" customFormat="1" ht="14.1" customHeight="1" x14ac:dyDescent="0.25">
      <c r="A41" s="103">
        <v>54</v>
      </c>
      <c r="B41" s="283" t="s">
        <v>95</v>
      </c>
      <c r="C41" s="284"/>
      <c r="D41" s="285"/>
      <c r="E41" s="99">
        <v>0</v>
      </c>
      <c r="F41" s="99">
        <v>18788.57</v>
      </c>
      <c r="G41" s="99">
        <f>E41+F41</f>
        <v>18788.57</v>
      </c>
      <c r="H41" s="99"/>
      <c r="I41" s="99"/>
      <c r="J41" s="100">
        <f>H41+I41</f>
        <v>0</v>
      </c>
      <c r="K41" s="95">
        <f>J41*1.025</f>
        <v>0</v>
      </c>
      <c r="L41" s="95">
        <f>K41*1.025</f>
        <v>0</v>
      </c>
    </row>
    <row r="42" spans="1:12" s="34" customFormat="1" ht="14.1" customHeight="1" x14ac:dyDescent="0.25">
      <c r="A42" s="101" t="s">
        <v>57</v>
      </c>
      <c r="B42" s="286" t="s">
        <v>24</v>
      </c>
      <c r="C42" s="287"/>
      <c r="D42" s="288"/>
      <c r="E42" s="84">
        <f>E43</f>
        <v>74457.490000000005</v>
      </c>
      <c r="F42" s="84">
        <f>F43</f>
        <v>-7126.880000000001</v>
      </c>
      <c r="G42" s="84">
        <f>G43</f>
        <v>67330.61</v>
      </c>
      <c r="H42" s="84">
        <f>H43+H47</f>
        <v>1704493.36</v>
      </c>
      <c r="I42" s="84">
        <f>I43</f>
        <v>8500</v>
      </c>
      <c r="J42" s="85">
        <f>J43+J47</f>
        <v>1712993.36</v>
      </c>
      <c r="K42" s="98">
        <f>K43+K47</f>
        <v>0</v>
      </c>
      <c r="L42" s="98">
        <f>L43+L47</f>
        <v>0</v>
      </c>
    </row>
    <row r="43" spans="1:12" s="34" customFormat="1" ht="14.1" customHeight="1" x14ac:dyDescent="0.25">
      <c r="A43" s="101">
        <v>4</v>
      </c>
      <c r="B43" s="283" t="s">
        <v>66</v>
      </c>
      <c r="C43" s="284"/>
      <c r="D43" s="285"/>
      <c r="E43" s="110">
        <f t="shared" ref="E43:L43" si="17">E44+E45+E46</f>
        <v>74457.490000000005</v>
      </c>
      <c r="F43" s="110">
        <f t="shared" si="17"/>
        <v>-7126.880000000001</v>
      </c>
      <c r="G43" s="110">
        <f t="shared" si="17"/>
        <v>67330.61</v>
      </c>
      <c r="H43" s="95">
        <f>H44+H45+H46</f>
        <v>1667493.36</v>
      </c>
      <c r="I43" s="110">
        <f t="shared" si="17"/>
        <v>8500</v>
      </c>
      <c r="J43" s="96">
        <f>J44+J45+J46</f>
        <v>1675993.36</v>
      </c>
      <c r="K43" s="110">
        <f t="shared" si="17"/>
        <v>0</v>
      </c>
      <c r="L43" s="110">
        <f t="shared" si="17"/>
        <v>0</v>
      </c>
    </row>
    <row r="44" spans="1:12" s="34" customFormat="1" ht="14.1" customHeight="1" x14ac:dyDescent="0.25">
      <c r="A44" s="103">
        <v>41</v>
      </c>
      <c r="B44" s="283" t="s">
        <v>67</v>
      </c>
      <c r="C44" s="284"/>
      <c r="D44" s="285"/>
      <c r="E44" s="99">
        <v>13272.28</v>
      </c>
      <c r="F44" s="99">
        <v>-13272.28</v>
      </c>
      <c r="G44" s="99">
        <f>E44+F44</f>
        <v>0</v>
      </c>
      <c r="H44" s="99">
        <v>0</v>
      </c>
      <c r="I44" s="99">
        <v>8500</v>
      </c>
      <c r="J44" s="100">
        <f>H44+I44</f>
        <v>8500</v>
      </c>
      <c r="K44" s="99"/>
      <c r="L44" s="99">
        <f t="shared" ref="K44:L46" si="18">K44*1.025</f>
        <v>0</v>
      </c>
    </row>
    <row r="45" spans="1:12" s="34" customFormat="1" ht="14.1" customHeight="1" x14ac:dyDescent="0.25">
      <c r="A45" s="103">
        <v>42</v>
      </c>
      <c r="B45" s="283" t="s">
        <v>68</v>
      </c>
      <c r="C45" s="284"/>
      <c r="D45" s="285"/>
      <c r="E45" s="99">
        <v>47912.93</v>
      </c>
      <c r="F45" s="99">
        <v>-13854.6</v>
      </c>
      <c r="G45" s="99">
        <f>E45+F45</f>
        <v>34058.33</v>
      </c>
      <c r="H45" s="99">
        <v>1667493.36</v>
      </c>
      <c r="I45" s="99"/>
      <c r="J45" s="100">
        <f t="shared" ref="J45:J46" si="19">H45+I45</f>
        <v>1667493.36</v>
      </c>
      <c r="K45" s="99"/>
      <c r="L45" s="99">
        <f t="shared" si="18"/>
        <v>0</v>
      </c>
    </row>
    <row r="46" spans="1:12" s="34" customFormat="1" ht="14.1" customHeight="1" x14ac:dyDescent="0.25">
      <c r="A46" s="103">
        <v>45</v>
      </c>
      <c r="B46" s="292" t="s">
        <v>69</v>
      </c>
      <c r="C46" s="293"/>
      <c r="D46" s="294"/>
      <c r="E46" s="99">
        <v>13272.28</v>
      </c>
      <c r="F46" s="99">
        <v>20000</v>
      </c>
      <c r="G46" s="99">
        <f>E46+F46</f>
        <v>33272.28</v>
      </c>
      <c r="H46" s="99">
        <v>0</v>
      </c>
      <c r="I46" s="99"/>
      <c r="J46" s="100">
        <f t="shared" si="19"/>
        <v>0</v>
      </c>
      <c r="K46" s="99">
        <f t="shared" si="18"/>
        <v>0</v>
      </c>
      <c r="L46" s="99">
        <f t="shared" si="18"/>
        <v>0</v>
      </c>
    </row>
    <row r="47" spans="1:12" s="34" customFormat="1" ht="14.1" customHeight="1" x14ac:dyDescent="0.25">
      <c r="A47" s="101">
        <v>5</v>
      </c>
      <c r="B47" s="292" t="s">
        <v>72</v>
      </c>
      <c r="C47" s="293"/>
      <c r="D47" s="294"/>
      <c r="E47" s="99"/>
      <c r="F47" s="99"/>
      <c r="G47" s="99"/>
      <c r="H47" s="95">
        <f>H48</f>
        <v>37000</v>
      </c>
      <c r="I47" s="95">
        <f>I48</f>
        <v>0</v>
      </c>
      <c r="J47" s="96">
        <f>J48</f>
        <v>37000</v>
      </c>
      <c r="K47" s="107">
        <f>K48</f>
        <v>0</v>
      </c>
      <c r="L47" s="107">
        <f>L48</f>
        <v>0</v>
      </c>
    </row>
    <row r="48" spans="1:12" s="34" customFormat="1" ht="14.1" customHeight="1" x14ac:dyDescent="0.25">
      <c r="A48" s="103">
        <v>54</v>
      </c>
      <c r="B48" s="292" t="s">
        <v>73</v>
      </c>
      <c r="C48" s="293"/>
      <c r="D48" s="294"/>
      <c r="E48" s="99"/>
      <c r="F48" s="99"/>
      <c r="G48" s="99"/>
      <c r="H48" s="99">
        <v>37000</v>
      </c>
      <c r="I48" s="99"/>
      <c r="J48" s="100">
        <f>H48+I48</f>
        <v>37000</v>
      </c>
      <c r="K48" s="99"/>
      <c r="L48" s="99">
        <f>K48*1.025</f>
        <v>0</v>
      </c>
    </row>
    <row r="49" spans="1:16" s="34" customFormat="1" ht="14.1" customHeight="1" x14ac:dyDescent="0.25">
      <c r="A49" s="101" t="s">
        <v>70</v>
      </c>
      <c r="B49" s="286" t="s">
        <v>71</v>
      </c>
      <c r="C49" s="287"/>
      <c r="D49" s="288"/>
      <c r="E49" s="84">
        <f>E50</f>
        <v>809609.13</v>
      </c>
      <c r="F49" s="84">
        <f t="shared" ref="F49:K50" si="20">F50</f>
        <v>0</v>
      </c>
      <c r="G49" s="84">
        <f t="shared" si="20"/>
        <v>809609.13</v>
      </c>
      <c r="H49" s="84">
        <f t="shared" si="20"/>
        <v>429827</v>
      </c>
      <c r="I49" s="84">
        <f t="shared" si="20"/>
        <v>0</v>
      </c>
      <c r="J49" s="85">
        <f t="shared" si="20"/>
        <v>429827</v>
      </c>
      <c r="K49" s="84">
        <f t="shared" si="20"/>
        <v>0</v>
      </c>
      <c r="L49" s="84">
        <f>L50</f>
        <v>0</v>
      </c>
    </row>
    <row r="50" spans="1:16" s="34" customFormat="1" ht="14.1" customHeight="1" x14ac:dyDescent="0.25">
      <c r="A50" s="101">
        <v>4</v>
      </c>
      <c r="B50" s="283" t="s">
        <v>66</v>
      </c>
      <c r="C50" s="284"/>
      <c r="D50" s="285"/>
      <c r="E50" s="99">
        <f>E51</f>
        <v>809609.13</v>
      </c>
      <c r="F50" s="99">
        <f>F51</f>
        <v>0</v>
      </c>
      <c r="G50" s="99">
        <f t="shared" si="20"/>
        <v>809609.13</v>
      </c>
      <c r="H50" s="99">
        <f>H51+H52</f>
        <v>429827</v>
      </c>
      <c r="I50" s="99">
        <f>I51+I52</f>
        <v>0</v>
      </c>
      <c r="J50" s="100">
        <f>J51+J52</f>
        <v>429827</v>
      </c>
      <c r="K50" s="99">
        <f t="shared" si="20"/>
        <v>0</v>
      </c>
      <c r="L50" s="99">
        <f>L51</f>
        <v>0</v>
      </c>
    </row>
    <row r="51" spans="1:16" s="34" customFormat="1" ht="14.1" customHeight="1" x14ac:dyDescent="0.25">
      <c r="A51" s="103">
        <v>42</v>
      </c>
      <c r="B51" s="283" t="s">
        <v>68</v>
      </c>
      <c r="C51" s="284"/>
      <c r="D51" s="285"/>
      <c r="E51" s="99">
        <v>809609.13</v>
      </c>
      <c r="F51" s="99"/>
      <c r="G51" s="99">
        <v>809609.13</v>
      </c>
      <c r="H51" s="99">
        <v>396829.5</v>
      </c>
      <c r="I51" s="99"/>
      <c r="J51" s="100">
        <f>H51+I51</f>
        <v>396829.5</v>
      </c>
      <c r="K51" s="99"/>
      <c r="L51" s="99">
        <f>K51*1.025</f>
        <v>0</v>
      </c>
    </row>
    <row r="52" spans="1:16" s="34" customFormat="1" ht="14.1" customHeight="1" x14ac:dyDescent="0.25">
      <c r="A52" s="103">
        <v>45</v>
      </c>
      <c r="B52" s="283" t="s">
        <v>69</v>
      </c>
      <c r="C52" s="284"/>
      <c r="D52" s="285"/>
      <c r="E52" s="99"/>
      <c r="F52" s="99"/>
      <c r="G52" s="99"/>
      <c r="H52" s="99">
        <v>32997.5</v>
      </c>
      <c r="I52" s="99"/>
      <c r="J52" s="100">
        <f>H52+I52</f>
        <v>32997.5</v>
      </c>
      <c r="K52" s="99"/>
      <c r="L52" s="99"/>
    </row>
    <row r="53" spans="1:16" s="34" customFormat="1" ht="14.1" customHeight="1" x14ac:dyDescent="0.25">
      <c r="A53" s="101" t="s">
        <v>147</v>
      </c>
      <c r="B53" s="286" t="s">
        <v>149</v>
      </c>
      <c r="C53" s="287"/>
      <c r="D53" s="288"/>
      <c r="E53" s="84"/>
      <c r="F53" s="84"/>
      <c r="G53" s="84"/>
      <c r="H53" s="84">
        <f>H54</f>
        <v>355198.42</v>
      </c>
      <c r="I53" s="84">
        <f>I54</f>
        <v>0</v>
      </c>
      <c r="J53" s="85">
        <f>J54</f>
        <v>355198.42</v>
      </c>
      <c r="K53" s="98">
        <f>K54</f>
        <v>0</v>
      </c>
      <c r="L53" s="98">
        <f>L54</f>
        <v>0</v>
      </c>
    </row>
    <row r="54" spans="1:16" s="34" customFormat="1" ht="14.1" customHeight="1" x14ac:dyDescent="0.25">
      <c r="A54" s="101">
        <v>4</v>
      </c>
      <c r="B54" s="283" t="s">
        <v>66</v>
      </c>
      <c r="C54" s="284"/>
      <c r="D54" s="285"/>
      <c r="E54" s="99"/>
      <c r="F54" s="99"/>
      <c r="G54" s="99"/>
      <c r="H54" s="99">
        <f>H56+H57+H55</f>
        <v>355198.42</v>
      </c>
      <c r="I54" s="99">
        <f>I55+I56+I57</f>
        <v>0</v>
      </c>
      <c r="J54" s="100">
        <f>J56+J57+J55</f>
        <v>355198.42</v>
      </c>
      <c r="K54" s="102">
        <f>K56+K57</f>
        <v>0</v>
      </c>
      <c r="L54" s="102">
        <f>L56+L57</f>
        <v>0</v>
      </c>
    </row>
    <row r="55" spans="1:16" s="34" customFormat="1" ht="14.1" customHeight="1" x14ac:dyDescent="0.25">
      <c r="A55" s="103">
        <v>41</v>
      </c>
      <c r="B55" s="283" t="s">
        <v>188</v>
      </c>
      <c r="C55" s="284"/>
      <c r="D55" s="285"/>
      <c r="E55" s="99"/>
      <c r="F55" s="99"/>
      <c r="G55" s="99"/>
      <c r="H55" s="99">
        <v>15000</v>
      </c>
      <c r="I55" s="99">
        <v>-8000</v>
      </c>
      <c r="J55" s="100">
        <f>H55+I55</f>
        <v>7000</v>
      </c>
      <c r="K55" s="102"/>
      <c r="L55" s="102"/>
    </row>
    <row r="56" spans="1:16" s="34" customFormat="1" ht="14.1" customHeight="1" x14ac:dyDescent="0.25">
      <c r="A56" s="103">
        <v>42</v>
      </c>
      <c r="B56" s="283" t="s">
        <v>148</v>
      </c>
      <c r="C56" s="284"/>
      <c r="D56" s="285"/>
      <c r="E56" s="99"/>
      <c r="F56" s="99"/>
      <c r="G56" s="99"/>
      <c r="H56" s="99">
        <v>317195.92</v>
      </c>
      <c r="I56" s="99"/>
      <c r="J56" s="100">
        <f>H56+I56</f>
        <v>317195.92</v>
      </c>
      <c r="K56" s="99"/>
      <c r="L56" s="99">
        <f>K56*1.025</f>
        <v>0</v>
      </c>
    </row>
    <row r="57" spans="1:16" s="34" customFormat="1" ht="14.1" customHeight="1" x14ac:dyDescent="0.25">
      <c r="A57" s="103">
        <v>45</v>
      </c>
      <c r="B57" s="283" t="s">
        <v>69</v>
      </c>
      <c r="C57" s="284"/>
      <c r="D57" s="285"/>
      <c r="E57" s="99"/>
      <c r="F57" s="99"/>
      <c r="G57" s="99"/>
      <c r="H57" s="99">
        <v>23002.5</v>
      </c>
      <c r="I57" s="99">
        <v>8000</v>
      </c>
      <c r="J57" s="100">
        <f>H57+I57</f>
        <v>31002.5</v>
      </c>
      <c r="K57" s="99"/>
      <c r="L57" s="99">
        <f>K57*1.025</f>
        <v>0</v>
      </c>
    </row>
    <row r="58" spans="1:16" s="34" customFormat="1" ht="14.1" customHeight="1" x14ac:dyDescent="0.25">
      <c r="A58" s="111" t="s">
        <v>74</v>
      </c>
      <c r="B58" s="289" t="s">
        <v>75</v>
      </c>
      <c r="C58" s="290"/>
      <c r="D58" s="291"/>
      <c r="E58" s="112">
        <f>E59+E63+E65</f>
        <v>138187.06</v>
      </c>
      <c r="F58" s="112">
        <f>F59+F63+F65</f>
        <v>0</v>
      </c>
      <c r="G58" s="112">
        <f>F58+E58</f>
        <v>138187.06</v>
      </c>
      <c r="H58" s="112">
        <f>H59+H62+H65</f>
        <v>219359</v>
      </c>
      <c r="I58" s="112">
        <f>I59+I62+I65</f>
        <v>41449</v>
      </c>
      <c r="J58" s="112">
        <f>J59+J62+J65</f>
        <v>260808</v>
      </c>
      <c r="K58" s="112">
        <f>K59+K62+K65</f>
        <v>0</v>
      </c>
      <c r="L58" s="112">
        <f>L59+L62+L65</f>
        <v>0</v>
      </c>
    </row>
    <row r="59" spans="1:16" s="34" customFormat="1" ht="14.1" customHeight="1" x14ac:dyDescent="0.25">
      <c r="A59" s="101" t="s">
        <v>54</v>
      </c>
      <c r="B59" s="286" t="s">
        <v>62</v>
      </c>
      <c r="C59" s="287"/>
      <c r="D59" s="288"/>
      <c r="E59" s="84">
        <f>E60</f>
        <v>20306.59</v>
      </c>
      <c r="F59" s="84">
        <f t="shared" ref="F59:K60" si="21">F60</f>
        <v>0</v>
      </c>
      <c r="G59" s="84">
        <f t="shared" si="21"/>
        <v>20306.59</v>
      </c>
      <c r="H59" s="84">
        <f t="shared" si="21"/>
        <v>126449</v>
      </c>
      <c r="I59" s="84">
        <f t="shared" si="21"/>
        <v>0</v>
      </c>
      <c r="J59" s="85">
        <f t="shared" si="21"/>
        <v>126449</v>
      </c>
      <c r="K59" s="84">
        <f t="shared" si="21"/>
        <v>0</v>
      </c>
      <c r="L59" s="84">
        <f>L60</f>
        <v>0</v>
      </c>
      <c r="P59" s="59"/>
    </row>
    <row r="60" spans="1:16" s="34" customFormat="1" ht="14.1" customHeight="1" x14ac:dyDescent="0.25">
      <c r="A60" s="101">
        <v>3</v>
      </c>
      <c r="B60" s="283" t="s">
        <v>55</v>
      </c>
      <c r="C60" s="284"/>
      <c r="D60" s="285"/>
      <c r="E60" s="99">
        <f>E61</f>
        <v>20306.59</v>
      </c>
      <c r="F60" s="99">
        <f>F61</f>
        <v>0</v>
      </c>
      <c r="G60" s="99">
        <f t="shared" si="21"/>
        <v>20306.59</v>
      </c>
      <c r="H60" s="99">
        <f t="shared" si="21"/>
        <v>126449</v>
      </c>
      <c r="I60" s="99">
        <f t="shared" si="21"/>
        <v>0</v>
      </c>
      <c r="J60" s="100">
        <f t="shared" si="21"/>
        <v>126449</v>
      </c>
      <c r="K60" s="99">
        <f t="shared" si="21"/>
        <v>0</v>
      </c>
      <c r="L60" s="99">
        <f>L61</f>
        <v>0</v>
      </c>
    </row>
    <row r="61" spans="1:16" s="34" customFormat="1" ht="14.1" customHeight="1" x14ac:dyDescent="0.25">
      <c r="A61" s="113">
        <v>31</v>
      </c>
      <c r="B61" s="283" t="s">
        <v>76</v>
      </c>
      <c r="C61" s="284"/>
      <c r="D61" s="285"/>
      <c r="E61" s="99">
        <v>20306.59</v>
      </c>
      <c r="F61" s="99"/>
      <c r="G61" s="99">
        <v>20306.59</v>
      </c>
      <c r="H61" s="99">
        <v>126449</v>
      </c>
      <c r="I61" s="99"/>
      <c r="J61" s="100">
        <f>H61+I61</f>
        <v>126449</v>
      </c>
      <c r="K61" s="99"/>
      <c r="L61" s="99">
        <f>K61*1.025</f>
        <v>0</v>
      </c>
      <c r="O61" s="59"/>
    </row>
    <row r="62" spans="1:16" s="35" customFormat="1" ht="14.1" customHeight="1" x14ac:dyDescent="0.25">
      <c r="A62" s="114" t="s">
        <v>77</v>
      </c>
      <c r="B62" s="286" t="s">
        <v>34</v>
      </c>
      <c r="C62" s="287"/>
      <c r="D62" s="288"/>
      <c r="E62" s="84">
        <f t="shared" ref="E62:L63" si="22">E63</f>
        <v>24974.5</v>
      </c>
      <c r="F62" s="84">
        <f t="shared" si="22"/>
        <v>0</v>
      </c>
      <c r="G62" s="84">
        <f t="shared" si="22"/>
        <v>24974.5</v>
      </c>
      <c r="H62" s="84">
        <f t="shared" si="22"/>
        <v>0</v>
      </c>
      <c r="I62" s="84">
        <f t="shared" si="22"/>
        <v>41449</v>
      </c>
      <c r="J62" s="85">
        <f t="shared" si="22"/>
        <v>41449</v>
      </c>
      <c r="K62" s="84">
        <f t="shared" si="22"/>
        <v>0</v>
      </c>
      <c r="L62" s="84">
        <f t="shared" si="22"/>
        <v>0</v>
      </c>
    </row>
    <row r="63" spans="1:16" s="35" customFormat="1" ht="14.1" customHeight="1" x14ac:dyDescent="0.25">
      <c r="A63" s="115">
        <v>3</v>
      </c>
      <c r="B63" s="283" t="s">
        <v>78</v>
      </c>
      <c r="C63" s="284"/>
      <c r="D63" s="285"/>
      <c r="E63" s="95">
        <f t="shared" si="22"/>
        <v>24974.5</v>
      </c>
      <c r="F63" s="95">
        <f t="shared" si="22"/>
        <v>0</v>
      </c>
      <c r="G63" s="95">
        <f t="shared" si="22"/>
        <v>24974.5</v>
      </c>
      <c r="H63" s="95">
        <f t="shared" si="22"/>
        <v>0</v>
      </c>
      <c r="I63" s="95">
        <f t="shared" si="22"/>
        <v>41449</v>
      </c>
      <c r="J63" s="96">
        <f t="shared" si="22"/>
        <v>41449</v>
      </c>
      <c r="K63" s="95">
        <f t="shared" si="22"/>
        <v>0</v>
      </c>
      <c r="L63" s="84">
        <f t="shared" si="22"/>
        <v>0</v>
      </c>
    </row>
    <row r="64" spans="1:16" s="34" customFormat="1" ht="14.1" customHeight="1" x14ac:dyDescent="0.25">
      <c r="A64" s="116">
        <v>31</v>
      </c>
      <c r="B64" s="283" t="s">
        <v>14</v>
      </c>
      <c r="C64" s="284"/>
      <c r="D64" s="285"/>
      <c r="E64" s="99">
        <v>24974.5</v>
      </c>
      <c r="F64" s="99"/>
      <c r="G64" s="99">
        <v>24974.5</v>
      </c>
      <c r="H64" s="99">
        <v>0</v>
      </c>
      <c r="I64" s="99">
        <v>41449</v>
      </c>
      <c r="J64" s="100">
        <f>H64+I64</f>
        <v>41449</v>
      </c>
      <c r="K64" s="99"/>
      <c r="L64" s="99">
        <f>K64*1.025</f>
        <v>0</v>
      </c>
    </row>
    <row r="65" spans="1:12" s="34" customFormat="1" ht="14.1" customHeight="1" x14ac:dyDescent="0.25">
      <c r="A65" s="117" t="s">
        <v>94</v>
      </c>
      <c r="B65" s="286" t="s">
        <v>105</v>
      </c>
      <c r="C65" s="287"/>
      <c r="D65" s="288"/>
      <c r="E65" s="110">
        <f>E66</f>
        <v>92905.97</v>
      </c>
      <c r="F65" s="110">
        <f t="shared" ref="F65:L66" si="23">F66</f>
        <v>0</v>
      </c>
      <c r="G65" s="110">
        <f t="shared" si="23"/>
        <v>92905.97</v>
      </c>
      <c r="H65" s="110">
        <f t="shared" si="23"/>
        <v>92910</v>
      </c>
      <c r="I65" s="110">
        <f t="shared" si="23"/>
        <v>0</v>
      </c>
      <c r="J65" s="106">
        <f t="shared" si="23"/>
        <v>92910</v>
      </c>
      <c r="K65" s="110">
        <f t="shared" si="23"/>
        <v>0</v>
      </c>
      <c r="L65" s="110">
        <f t="shared" si="23"/>
        <v>0</v>
      </c>
    </row>
    <row r="66" spans="1:12" s="34" customFormat="1" ht="14.1" customHeight="1" x14ac:dyDescent="0.25">
      <c r="A66" s="117">
        <v>3</v>
      </c>
      <c r="B66" s="283" t="s">
        <v>55</v>
      </c>
      <c r="C66" s="284"/>
      <c r="D66" s="285"/>
      <c r="E66" s="99">
        <f>E67</f>
        <v>92905.97</v>
      </c>
      <c r="F66" s="99">
        <f>F67</f>
        <v>0</v>
      </c>
      <c r="G66" s="99">
        <f t="shared" si="23"/>
        <v>92905.97</v>
      </c>
      <c r="H66" s="99">
        <f t="shared" si="23"/>
        <v>92910</v>
      </c>
      <c r="I66" s="99">
        <f t="shared" si="23"/>
        <v>0</v>
      </c>
      <c r="J66" s="100">
        <f t="shared" si="23"/>
        <v>92910</v>
      </c>
      <c r="K66" s="99">
        <f t="shared" si="23"/>
        <v>0</v>
      </c>
      <c r="L66" s="99">
        <f t="shared" si="23"/>
        <v>0</v>
      </c>
    </row>
    <row r="67" spans="1:12" s="34" customFormat="1" ht="14.1" customHeight="1" x14ac:dyDescent="0.25">
      <c r="A67" s="116">
        <v>31</v>
      </c>
      <c r="B67" s="283" t="s">
        <v>14</v>
      </c>
      <c r="C67" s="284"/>
      <c r="D67" s="285"/>
      <c r="E67" s="99">
        <v>92905.97</v>
      </c>
      <c r="F67" s="99"/>
      <c r="G67" s="99">
        <v>92905.97</v>
      </c>
      <c r="H67" s="99">
        <v>92910</v>
      </c>
      <c r="I67" s="99"/>
      <c r="J67" s="100">
        <f>H67+I67</f>
        <v>92910</v>
      </c>
      <c r="K67" s="99"/>
      <c r="L67" s="99">
        <f>K67*1.025</f>
        <v>0</v>
      </c>
    </row>
    <row r="68" spans="1:12" s="35" customFormat="1" ht="14.1" customHeight="1" x14ac:dyDescent="0.25">
      <c r="A68" s="118" t="s">
        <v>79</v>
      </c>
      <c r="B68" s="289" t="s">
        <v>93</v>
      </c>
      <c r="C68" s="290"/>
      <c r="D68" s="291"/>
      <c r="E68" s="112">
        <f>E69</f>
        <v>19908.419999999998</v>
      </c>
      <c r="F68" s="112">
        <f>F69+F70+F71</f>
        <v>0</v>
      </c>
      <c r="G68" s="112">
        <f t="shared" ref="G68:L70" si="24">G69</f>
        <v>19908.419999999998</v>
      </c>
      <c r="H68" s="112">
        <f t="shared" si="24"/>
        <v>19909</v>
      </c>
      <c r="I68" s="112">
        <f t="shared" si="24"/>
        <v>0</v>
      </c>
      <c r="J68" s="112">
        <f t="shared" si="24"/>
        <v>19909</v>
      </c>
      <c r="K68" s="112">
        <f t="shared" si="24"/>
        <v>0</v>
      </c>
      <c r="L68" s="112">
        <f t="shared" si="24"/>
        <v>0</v>
      </c>
    </row>
    <row r="69" spans="1:12" s="35" customFormat="1" ht="14.1" customHeight="1" x14ac:dyDescent="0.25">
      <c r="A69" s="115" t="s">
        <v>54</v>
      </c>
      <c r="B69" s="286" t="s">
        <v>62</v>
      </c>
      <c r="C69" s="287"/>
      <c r="D69" s="288"/>
      <c r="E69" s="84">
        <f>E70</f>
        <v>19908.419999999998</v>
      </c>
      <c r="F69" s="84">
        <f>F70</f>
        <v>0</v>
      </c>
      <c r="G69" s="84">
        <f t="shared" si="24"/>
        <v>19908.419999999998</v>
      </c>
      <c r="H69" s="84">
        <f t="shared" si="24"/>
        <v>19909</v>
      </c>
      <c r="I69" s="84">
        <f t="shared" si="24"/>
        <v>0</v>
      </c>
      <c r="J69" s="85">
        <f t="shared" si="24"/>
        <v>19909</v>
      </c>
      <c r="K69" s="84">
        <f t="shared" si="24"/>
        <v>0</v>
      </c>
      <c r="L69" s="84">
        <f>L70</f>
        <v>0</v>
      </c>
    </row>
    <row r="70" spans="1:12" s="35" customFormat="1" ht="14.1" customHeight="1" x14ac:dyDescent="0.25">
      <c r="A70" s="115">
        <v>3</v>
      </c>
      <c r="B70" s="283" t="s">
        <v>13</v>
      </c>
      <c r="C70" s="284"/>
      <c r="D70" s="285"/>
      <c r="E70" s="99">
        <f>E71</f>
        <v>19908.419999999998</v>
      </c>
      <c r="F70" s="99">
        <f>F71</f>
        <v>0</v>
      </c>
      <c r="G70" s="99">
        <f t="shared" si="24"/>
        <v>19908.419999999998</v>
      </c>
      <c r="H70" s="99">
        <f t="shared" si="24"/>
        <v>19909</v>
      </c>
      <c r="I70" s="99"/>
      <c r="J70" s="100">
        <f t="shared" si="24"/>
        <v>19909</v>
      </c>
      <c r="K70" s="99">
        <f t="shared" si="24"/>
        <v>0</v>
      </c>
      <c r="L70" s="99">
        <f>L71</f>
        <v>0</v>
      </c>
    </row>
    <row r="71" spans="1:12" s="35" customFormat="1" ht="14.1" customHeight="1" x14ac:dyDescent="0.25">
      <c r="A71" s="119">
        <v>32</v>
      </c>
      <c r="B71" s="283" t="s">
        <v>56</v>
      </c>
      <c r="C71" s="284"/>
      <c r="D71" s="285"/>
      <c r="E71" s="95">
        <v>19908.419999999998</v>
      </c>
      <c r="F71" s="95">
        <v>0</v>
      </c>
      <c r="G71" s="95">
        <f>E71+F71</f>
        <v>19908.419999999998</v>
      </c>
      <c r="H71" s="95">
        <v>19909</v>
      </c>
      <c r="I71" s="95"/>
      <c r="J71" s="96">
        <f>H71+I71</f>
        <v>19909</v>
      </c>
      <c r="K71" s="95"/>
      <c r="L71" s="95">
        <f>K71*1.025</f>
        <v>0</v>
      </c>
    </row>
    <row r="72" spans="1:12" s="35" customFormat="1" ht="14.1" customHeight="1" x14ac:dyDescent="0.25">
      <c r="A72" s="120" t="s">
        <v>80</v>
      </c>
      <c r="B72" s="289" t="s">
        <v>81</v>
      </c>
      <c r="C72" s="290"/>
      <c r="D72" s="291"/>
      <c r="E72" s="87">
        <f t="shared" ref="E72:L73" si="25">E73</f>
        <v>40148.65</v>
      </c>
      <c r="F72" s="87">
        <f t="shared" si="25"/>
        <v>-16148.650000000001</v>
      </c>
      <c r="G72" s="87">
        <f t="shared" si="25"/>
        <v>24000.000000000004</v>
      </c>
      <c r="H72" s="87">
        <f t="shared" si="25"/>
        <v>50480</v>
      </c>
      <c r="I72" s="87">
        <f t="shared" si="25"/>
        <v>297400</v>
      </c>
      <c r="J72" s="87">
        <f t="shared" si="25"/>
        <v>347880</v>
      </c>
      <c r="K72" s="87">
        <f t="shared" si="25"/>
        <v>0</v>
      </c>
      <c r="L72" s="87">
        <f t="shared" si="25"/>
        <v>0</v>
      </c>
    </row>
    <row r="73" spans="1:12" s="35" customFormat="1" ht="14.1" customHeight="1" x14ac:dyDescent="0.25">
      <c r="A73" s="115" t="s">
        <v>96</v>
      </c>
      <c r="B73" s="286" t="s">
        <v>82</v>
      </c>
      <c r="C73" s="287"/>
      <c r="D73" s="288"/>
      <c r="E73" s="84">
        <f t="shared" si="25"/>
        <v>40148.65</v>
      </c>
      <c r="F73" s="84">
        <f t="shared" si="25"/>
        <v>-16148.650000000001</v>
      </c>
      <c r="G73" s="84">
        <f t="shared" si="25"/>
        <v>24000.000000000004</v>
      </c>
      <c r="H73" s="84">
        <f t="shared" si="25"/>
        <v>50480</v>
      </c>
      <c r="I73" s="84">
        <f t="shared" si="25"/>
        <v>297400</v>
      </c>
      <c r="J73" s="85">
        <f t="shared" si="25"/>
        <v>347880</v>
      </c>
      <c r="K73" s="84">
        <f t="shared" si="25"/>
        <v>0</v>
      </c>
      <c r="L73" s="84">
        <f>L74</f>
        <v>0</v>
      </c>
    </row>
    <row r="74" spans="1:12" s="35" customFormat="1" ht="14.1" customHeight="1" x14ac:dyDescent="0.25">
      <c r="A74" s="115">
        <v>3</v>
      </c>
      <c r="B74" s="283" t="s">
        <v>13</v>
      </c>
      <c r="C74" s="284"/>
      <c r="D74" s="285"/>
      <c r="E74" s="99">
        <f t="shared" ref="E74:L74" si="26">E75+E76</f>
        <v>40148.65</v>
      </c>
      <c r="F74" s="99">
        <f t="shared" si="26"/>
        <v>-16148.650000000001</v>
      </c>
      <c r="G74" s="99">
        <f t="shared" si="26"/>
        <v>24000.000000000004</v>
      </c>
      <c r="H74" s="99">
        <f t="shared" si="26"/>
        <v>50480</v>
      </c>
      <c r="I74" s="99">
        <f t="shared" si="26"/>
        <v>297400</v>
      </c>
      <c r="J74" s="100">
        <f t="shared" si="26"/>
        <v>347880</v>
      </c>
      <c r="K74" s="99">
        <f t="shared" si="26"/>
        <v>0</v>
      </c>
      <c r="L74" s="99">
        <f t="shared" si="26"/>
        <v>0</v>
      </c>
    </row>
    <row r="75" spans="1:12" s="34" customFormat="1" ht="14.1" customHeight="1" x14ac:dyDescent="0.25">
      <c r="A75" s="116">
        <v>31</v>
      </c>
      <c r="B75" s="283" t="s">
        <v>14</v>
      </c>
      <c r="C75" s="284"/>
      <c r="D75" s="285"/>
      <c r="E75" s="99">
        <v>39013.550000000003</v>
      </c>
      <c r="F75" s="99">
        <v>-15649.45</v>
      </c>
      <c r="G75" s="99">
        <f>E75+F75</f>
        <v>23364.100000000002</v>
      </c>
      <c r="H75" s="99">
        <v>49250</v>
      </c>
      <c r="I75" s="99">
        <v>259150</v>
      </c>
      <c r="J75" s="100">
        <f>H75+I75</f>
        <v>308400</v>
      </c>
      <c r="K75" s="99"/>
      <c r="L75" s="99">
        <f>K75*1.025</f>
        <v>0</v>
      </c>
    </row>
    <row r="76" spans="1:12" s="34" customFormat="1" ht="14.1" customHeight="1" x14ac:dyDescent="0.25">
      <c r="A76" s="116">
        <v>32</v>
      </c>
      <c r="B76" s="283" t="s">
        <v>56</v>
      </c>
      <c r="C76" s="284"/>
      <c r="D76" s="285"/>
      <c r="E76" s="99">
        <v>1135.0999999999999</v>
      </c>
      <c r="F76" s="99">
        <v>-499.2</v>
      </c>
      <c r="G76" s="99">
        <f>E76+F76</f>
        <v>635.89999999999986</v>
      </c>
      <c r="H76" s="99">
        <v>1230</v>
      </c>
      <c r="I76" s="99">
        <v>38250</v>
      </c>
      <c r="J76" s="100">
        <f>H76+I76</f>
        <v>39480</v>
      </c>
      <c r="K76" s="99"/>
      <c r="L76" s="99">
        <f>K76*1.025</f>
        <v>0</v>
      </c>
    </row>
    <row r="77" spans="1:12" x14ac:dyDescent="0.25">
      <c r="G77" s="7" t="s">
        <v>99</v>
      </c>
      <c r="J77" s="7" t="s">
        <v>172</v>
      </c>
    </row>
    <row r="78" spans="1:12" x14ac:dyDescent="0.25">
      <c r="K78" s="7" t="s">
        <v>104</v>
      </c>
    </row>
    <row r="83" spans="4:10" x14ac:dyDescent="0.25">
      <c r="G83" s="39"/>
      <c r="H83" s="39"/>
      <c r="I83" s="39"/>
      <c r="J83" s="39"/>
    </row>
    <row r="84" spans="4:10" x14ac:dyDescent="0.25">
      <c r="D84" s="39"/>
      <c r="G84" s="39"/>
      <c r="H84" s="39"/>
      <c r="I84" s="39"/>
      <c r="J84" s="39"/>
    </row>
    <row r="85" spans="4:10" x14ac:dyDescent="0.25">
      <c r="D85" s="39"/>
      <c r="G85" s="39"/>
      <c r="H85" s="39"/>
      <c r="I85" s="39"/>
      <c r="J85" s="39"/>
    </row>
    <row r="86" spans="4:10" x14ac:dyDescent="0.25">
      <c r="D86" s="39"/>
      <c r="G86" s="39"/>
      <c r="H86" s="39"/>
      <c r="I86" s="39"/>
      <c r="J86" s="39"/>
    </row>
    <row r="87" spans="4:10" x14ac:dyDescent="0.25">
      <c r="D87" s="39"/>
      <c r="G87" s="39"/>
      <c r="H87" s="39"/>
      <c r="I87" s="39"/>
      <c r="J87" s="39"/>
    </row>
    <row r="88" spans="4:10" x14ac:dyDescent="0.25">
      <c r="D88" s="39"/>
      <c r="G88" s="39"/>
      <c r="H88" s="39"/>
      <c r="I88" s="39"/>
      <c r="J88" s="39"/>
    </row>
    <row r="89" spans="4:10" x14ac:dyDescent="0.25">
      <c r="G89" s="39"/>
      <c r="H89" s="39"/>
      <c r="I89" s="39"/>
      <c r="J89" s="39"/>
    </row>
    <row r="90" spans="4:10" x14ac:dyDescent="0.25">
      <c r="G90" s="39"/>
      <c r="H90" s="39"/>
      <c r="I90" s="39"/>
      <c r="J90" s="39"/>
    </row>
    <row r="92" spans="4:10" x14ac:dyDescent="0.25">
      <c r="G92" s="39"/>
      <c r="H92" s="39"/>
      <c r="I92" s="39"/>
      <c r="J92" s="39"/>
    </row>
  </sheetData>
  <mergeCells count="75">
    <mergeCell ref="B52:D52"/>
    <mergeCell ref="B38:D38"/>
    <mergeCell ref="B39:D39"/>
    <mergeCell ref="B20:D20"/>
    <mergeCell ref="B27:D27"/>
    <mergeCell ref="B28:D28"/>
    <mergeCell ref="B29:D29"/>
    <mergeCell ref="B26:D26"/>
    <mergeCell ref="B22:D22"/>
    <mergeCell ref="B23:D23"/>
    <mergeCell ref="B24:D24"/>
    <mergeCell ref="B25:D25"/>
    <mergeCell ref="B50:D50"/>
    <mergeCell ref="B46:D46"/>
    <mergeCell ref="B49:D49"/>
    <mergeCell ref="B40:D40"/>
    <mergeCell ref="B68:D68"/>
    <mergeCell ref="B69:D69"/>
    <mergeCell ref="B75:D75"/>
    <mergeCell ref="B76:D76"/>
    <mergeCell ref="B70:D70"/>
    <mergeCell ref="B71:D71"/>
    <mergeCell ref="B73:D73"/>
    <mergeCell ref="B74:D74"/>
    <mergeCell ref="B72:D72"/>
    <mergeCell ref="B43:D43"/>
    <mergeCell ref="B42:D42"/>
    <mergeCell ref="B41:D41"/>
    <mergeCell ref="B45:D45"/>
    <mergeCell ref="B44:D44"/>
    <mergeCell ref="B48:D48"/>
    <mergeCell ref="B47:D47"/>
    <mergeCell ref="A1:M1"/>
    <mergeCell ref="A3:L3"/>
    <mergeCell ref="B8:D8"/>
    <mergeCell ref="B10:D10"/>
    <mergeCell ref="B11:D11"/>
    <mergeCell ref="B12:D12"/>
    <mergeCell ref="B13:D13"/>
    <mergeCell ref="B15:D15"/>
    <mergeCell ref="B4:D4"/>
    <mergeCell ref="B5:D5"/>
    <mergeCell ref="B6:D6"/>
    <mergeCell ref="B7:D7"/>
    <mergeCell ref="B9:D9"/>
    <mergeCell ref="B14:D14"/>
    <mergeCell ref="B16:D16"/>
    <mergeCell ref="B17:D17"/>
    <mergeCell ref="B18:D18"/>
    <mergeCell ref="B19:D19"/>
    <mergeCell ref="B21:D21"/>
    <mergeCell ref="B66:D66"/>
    <mergeCell ref="B67:D67"/>
    <mergeCell ref="B30:D30"/>
    <mergeCell ref="B31:D31"/>
    <mergeCell ref="B32:D32"/>
    <mergeCell ref="B33:D33"/>
    <mergeCell ref="B61:D61"/>
    <mergeCell ref="B62:D62"/>
    <mergeCell ref="B34:D34"/>
    <mergeCell ref="B35:D35"/>
    <mergeCell ref="B36:D36"/>
    <mergeCell ref="B37:D37"/>
    <mergeCell ref="B51:D51"/>
    <mergeCell ref="B53:D53"/>
    <mergeCell ref="B54:D54"/>
    <mergeCell ref="B56:D56"/>
    <mergeCell ref="B55:D55"/>
    <mergeCell ref="B57:D57"/>
    <mergeCell ref="B65:D65"/>
    <mergeCell ref="B63:D63"/>
    <mergeCell ref="B64:D64"/>
    <mergeCell ref="B58:D58"/>
    <mergeCell ref="B59:D59"/>
    <mergeCell ref="B60:D60"/>
  </mergeCells>
  <pageMargins left="0.23622047244094491" right="0.23622047244094491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 2</vt:lpstr>
      <vt:lpstr> Račun prihoda i rashoda </vt:lpstr>
      <vt:lpstr>Račun prih-rash po izvorima</vt:lpstr>
      <vt:lpstr>Rashodi prema funkcijskoj k </vt:lpstr>
      <vt:lpstr>Račun financiranja</vt:lpstr>
      <vt:lpstr>Posebni dio aktivnosti po progr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2024-11-29T10:40:38Z</cp:lastPrinted>
  <dcterms:created xsi:type="dcterms:W3CDTF">2022-08-12T12:51:27Z</dcterms:created>
  <dcterms:modified xsi:type="dcterms:W3CDTF">2024-11-29T10:41:20Z</dcterms:modified>
</cp:coreProperties>
</file>