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UTTS2TJ8\"/>
    </mc:Choice>
  </mc:AlternateContent>
  <bookViews>
    <workbookView xWindow="0" yWindow="0" windowWidth="28800" windowHeight="12180" tabRatio="605"/>
  </bookViews>
  <sheets>
    <sheet name="SAŽETAK" sheetId="10" r:id="rId1"/>
    <sheet name=" Račun prihoda i rashoda " sheetId="8" r:id="rId2"/>
    <sheet name="Rashodi prema funkcijskoj k " sheetId="9" r:id="rId3"/>
    <sheet name="Račun financiranja" sheetId="6" r:id="rId4"/>
    <sheet name="Posebni dio aktivnosti po progr" sheetId="11" r:id="rId5"/>
    <sheet name="List2" sheetId="2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1" l="1"/>
  <c r="H36" i="8"/>
  <c r="G97" i="8" l="1"/>
  <c r="G103" i="8"/>
  <c r="J59" i="11" l="1"/>
  <c r="J56" i="11"/>
  <c r="J39" i="11"/>
  <c r="J40" i="11"/>
  <c r="J41" i="11"/>
  <c r="J52" i="11"/>
  <c r="I12" i="6" l="1"/>
  <c r="I11" i="6" s="1"/>
  <c r="I8" i="6" s="1"/>
  <c r="J85" i="8" l="1"/>
  <c r="K85" i="8"/>
  <c r="J84" i="8"/>
  <c r="K84" i="8" s="1"/>
  <c r="G12" i="6"/>
  <c r="G11" i="6" s="1"/>
  <c r="H12" i="6"/>
  <c r="G9" i="6"/>
  <c r="G8" i="6"/>
  <c r="F12" i="6"/>
  <c r="J71" i="11" l="1"/>
  <c r="J70" i="11"/>
  <c r="J69" i="11"/>
  <c r="J66" i="11"/>
  <c r="J62" i="11"/>
  <c r="K52" i="11"/>
  <c r="J49" i="11"/>
  <c r="K49" i="11" s="1"/>
  <c r="K39" i="11"/>
  <c r="K38" i="11" s="1"/>
  <c r="J35" i="11"/>
  <c r="J32" i="11"/>
  <c r="K29" i="11"/>
  <c r="K28" i="11" s="1"/>
  <c r="K27" i="11" s="1"/>
  <c r="J29" i="11"/>
  <c r="J28" i="11"/>
  <c r="J27" i="11" s="1"/>
  <c r="J22" i="11"/>
  <c r="J23" i="11"/>
  <c r="J24" i="11"/>
  <c r="J25" i="11"/>
  <c r="J21" i="11"/>
  <c r="J17" i="11"/>
  <c r="J14" i="11"/>
  <c r="J44" i="11"/>
  <c r="H69" i="11"/>
  <c r="H68" i="11" s="1"/>
  <c r="H67" i="11" s="1"/>
  <c r="H65" i="11"/>
  <c r="H64" i="11" s="1"/>
  <c r="H63" i="11" s="1"/>
  <c r="H61" i="11"/>
  <c r="H60" i="11" s="1"/>
  <c r="H58" i="11"/>
  <c r="H57" i="11" s="1"/>
  <c r="H55" i="11"/>
  <c r="H54" i="11" s="1"/>
  <c r="H51" i="11"/>
  <c r="H50" i="11" s="1"/>
  <c r="H48" i="11"/>
  <c r="H47" i="11" s="1"/>
  <c r="H43" i="11"/>
  <c r="H42" i="11" s="1"/>
  <c r="H40" i="11"/>
  <c r="H38" i="11"/>
  <c r="H37" i="11" s="1"/>
  <c r="H34" i="11"/>
  <c r="H33" i="11" s="1"/>
  <c r="H16" i="11"/>
  <c r="H15" i="11" s="1"/>
  <c r="H28" i="11"/>
  <c r="H31" i="11"/>
  <c r="H30" i="11" s="1"/>
  <c r="H27" i="11"/>
  <c r="H19" i="11"/>
  <c r="H12" i="11"/>
  <c r="H11" i="11" s="1"/>
  <c r="H53" i="11" l="1"/>
  <c r="H36" i="11"/>
  <c r="H26" i="11"/>
  <c r="H10" i="11"/>
  <c r="J80" i="8"/>
  <c r="J81" i="8"/>
  <c r="J79" i="8"/>
  <c r="J75" i="8"/>
  <c r="J76" i="8"/>
  <c r="J77" i="8"/>
  <c r="J74" i="8"/>
  <c r="J71" i="8"/>
  <c r="J72" i="8"/>
  <c r="J70" i="8"/>
  <c r="J67" i="8"/>
  <c r="J66" i="8"/>
  <c r="J64" i="8"/>
  <c r="J63" i="8"/>
  <c r="K64" i="8"/>
  <c r="J61" i="8"/>
  <c r="J60" i="8"/>
  <c r="J53" i="8"/>
  <c r="J54" i="8"/>
  <c r="J55" i="8"/>
  <c r="J56" i="8"/>
  <c r="J57" i="8"/>
  <c r="J58" i="8"/>
  <c r="J52" i="8"/>
  <c r="J46" i="8"/>
  <c r="J47" i="8"/>
  <c r="J48" i="8"/>
  <c r="J49" i="8"/>
  <c r="J50" i="8"/>
  <c r="J45" i="8"/>
  <c r="J23" i="8"/>
  <c r="J20" i="8"/>
  <c r="J21" i="8"/>
  <c r="J19" i="8"/>
  <c r="J13" i="8"/>
  <c r="J14" i="8"/>
  <c r="J15" i="8"/>
  <c r="J12" i="8"/>
  <c r="J37" i="8"/>
  <c r="K37" i="8" s="1"/>
  <c r="J34" i="8"/>
  <c r="J31" i="8"/>
  <c r="J30" i="8"/>
  <c r="J26" i="8"/>
  <c r="J27" i="8"/>
  <c r="J28" i="8"/>
  <c r="J25" i="8"/>
  <c r="J17" i="8"/>
  <c r="I62" i="8"/>
  <c r="H69" i="8"/>
  <c r="H82" i="8"/>
  <c r="H78" i="8"/>
  <c r="H73" i="8"/>
  <c r="H65" i="8"/>
  <c r="H62" i="8"/>
  <c r="H59" i="8"/>
  <c r="H51" i="8"/>
  <c r="H44" i="8"/>
  <c r="H35" i="8"/>
  <c r="H32" i="8"/>
  <c r="H29" i="8"/>
  <c r="H24" i="8"/>
  <c r="H22" i="8"/>
  <c r="H18" i="8"/>
  <c r="H16" i="8"/>
  <c r="H11" i="8"/>
  <c r="J27" i="10"/>
  <c r="I27" i="10"/>
  <c r="I22" i="10"/>
  <c r="I11" i="10"/>
  <c r="I8" i="10"/>
  <c r="H68" i="8" l="1"/>
  <c r="H9" i="11"/>
  <c r="H10" i="8"/>
  <c r="H38" i="8" s="1"/>
  <c r="H43" i="8"/>
  <c r="I15" i="10"/>
  <c r="H27" i="10"/>
  <c r="H86" i="8" l="1"/>
  <c r="I69" i="11"/>
  <c r="I68" i="11" s="1"/>
  <c r="I67" i="11" s="1"/>
  <c r="I65" i="11"/>
  <c r="I64" i="11" s="1"/>
  <c r="I63" i="11" s="1"/>
  <c r="I61" i="11"/>
  <c r="I60" i="11" s="1"/>
  <c r="I58" i="11"/>
  <c r="I57" i="11" s="1"/>
  <c r="I55" i="11"/>
  <c r="I54" i="11" s="1"/>
  <c r="I48" i="11"/>
  <c r="I47" i="11" s="1"/>
  <c r="I38" i="11"/>
  <c r="J38" i="11" s="1"/>
  <c r="I34" i="11"/>
  <c r="I33" i="11" s="1"/>
  <c r="G13" i="11"/>
  <c r="I13" i="11" s="1"/>
  <c r="J13" i="11" s="1"/>
  <c r="G14" i="11"/>
  <c r="G17" i="11"/>
  <c r="G18" i="11"/>
  <c r="G21" i="11"/>
  <c r="G22" i="11"/>
  <c r="G23" i="11"/>
  <c r="G24" i="11"/>
  <c r="G25" i="11"/>
  <c r="G29" i="11"/>
  <c r="G28" i="11" s="1"/>
  <c r="G27" i="11" s="1"/>
  <c r="G32" i="11"/>
  <c r="G31" i="11" s="1"/>
  <c r="G30" i="11" s="1"/>
  <c r="G35" i="11"/>
  <c r="G34" i="11" s="1"/>
  <c r="G33" i="11" s="1"/>
  <c r="G38" i="11"/>
  <c r="G39" i="11"/>
  <c r="G41" i="11"/>
  <c r="G40" i="11" s="1"/>
  <c r="G44" i="11"/>
  <c r="G45" i="11"/>
  <c r="G46" i="11"/>
  <c r="G48" i="11"/>
  <c r="G47" i="11" s="1"/>
  <c r="G52" i="11"/>
  <c r="I51" i="11" s="1"/>
  <c r="I50" i="11" s="1"/>
  <c r="G55" i="11"/>
  <c r="G54" i="11" s="1"/>
  <c r="G58" i="11"/>
  <c r="G57" i="11" s="1"/>
  <c r="G61" i="11"/>
  <c r="G60" i="11" s="1"/>
  <c r="G66" i="11"/>
  <c r="G65" i="11" s="1"/>
  <c r="G64" i="11" s="1"/>
  <c r="G63" i="11" s="1"/>
  <c r="G70" i="11"/>
  <c r="G71" i="11"/>
  <c r="G51" i="11" l="1"/>
  <c r="G50" i="11" s="1"/>
  <c r="I53" i="11"/>
  <c r="I37" i="11"/>
  <c r="G43" i="11"/>
  <c r="G42" i="11" s="1"/>
  <c r="G37" i="11"/>
  <c r="I28" i="11"/>
  <c r="I27" i="11" s="1"/>
  <c r="G69" i="11"/>
  <c r="G68" i="11" s="1"/>
  <c r="G67" i="11" s="1"/>
  <c r="G20" i="11"/>
  <c r="G19" i="11" s="1"/>
  <c r="G16" i="11"/>
  <c r="G15" i="11" s="1"/>
  <c r="G12" i="11"/>
  <c r="G11" i="11" s="1"/>
  <c r="I20" i="11"/>
  <c r="I19" i="11" s="1"/>
  <c r="I18" i="11"/>
  <c r="I12" i="11"/>
  <c r="I11" i="11" s="1"/>
  <c r="I31" i="11"/>
  <c r="I30" i="11" s="1"/>
  <c r="I43" i="11"/>
  <c r="I42" i="11" s="1"/>
  <c r="G26" i="11"/>
  <c r="G36" i="11"/>
  <c r="I16" i="11" l="1"/>
  <c r="I15" i="11" s="1"/>
  <c r="J18" i="11"/>
  <c r="I36" i="11"/>
  <c r="I26" i="11"/>
  <c r="I10" i="11"/>
  <c r="I9" i="11" l="1"/>
  <c r="G100" i="8"/>
  <c r="I36" i="8"/>
  <c r="I33" i="8"/>
  <c r="G99" i="8"/>
  <c r="G101" i="8" l="1"/>
  <c r="G96" i="8"/>
  <c r="G98" i="8"/>
  <c r="G102" i="8"/>
  <c r="I82" i="8"/>
  <c r="J14" i="10" s="1"/>
  <c r="J21" i="10" s="1"/>
  <c r="I78" i="8"/>
  <c r="I73" i="8"/>
  <c r="I69" i="8"/>
  <c r="I65" i="8"/>
  <c r="I59" i="8"/>
  <c r="I51" i="8"/>
  <c r="I44" i="8"/>
  <c r="I35" i="8"/>
  <c r="J20" i="10" s="1"/>
  <c r="I32" i="8"/>
  <c r="J10" i="10" s="1"/>
  <c r="I29" i="8"/>
  <c r="I24" i="8"/>
  <c r="I22" i="8"/>
  <c r="I18" i="8"/>
  <c r="I16" i="8"/>
  <c r="I11" i="8"/>
  <c r="E11" i="8"/>
  <c r="E16" i="8"/>
  <c r="E18" i="8"/>
  <c r="E23" i="8"/>
  <c r="E24" i="8"/>
  <c r="E29" i="8"/>
  <c r="E33" i="8"/>
  <c r="E32" i="8" s="1"/>
  <c r="E36" i="8"/>
  <c r="E35" i="8" s="1"/>
  <c r="E44" i="8"/>
  <c r="F44" i="8"/>
  <c r="E51" i="8"/>
  <c r="F51" i="8"/>
  <c r="E59" i="8"/>
  <c r="F59" i="8"/>
  <c r="E62" i="8"/>
  <c r="F62" i="8"/>
  <c r="E65" i="8"/>
  <c r="F65" i="8"/>
  <c r="E69" i="8"/>
  <c r="F69" i="8"/>
  <c r="E73" i="8"/>
  <c r="F73" i="8"/>
  <c r="E78" i="8"/>
  <c r="F78" i="8"/>
  <c r="E82" i="8"/>
  <c r="F83" i="8"/>
  <c r="F91" i="8"/>
  <c r="J22" i="10" l="1"/>
  <c r="E68" i="8"/>
  <c r="E43" i="8"/>
  <c r="E10" i="8"/>
  <c r="E38" i="8" s="1"/>
  <c r="G104" i="8"/>
  <c r="I43" i="8"/>
  <c r="J12" i="10" s="1"/>
  <c r="I68" i="8"/>
  <c r="J13" i="10" s="1"/>
  <c r="I10" i="8"/>
  <c r="J9" i="10" s="1"/>
  <c r="F20" i="11"/>
  <c r="E86" i="8" l="1"/>
  <c r="J11" i="10"/>
  <c r="I38" i="8"/>
  <c r="J8" i="10"/>
  <c r="I86" i="8"/>
  <c r="D12" i="9" s="1"/>
  <c r="K24" i="11"/>
  <c r="E38" i="11"/>
  <c r="F38" i="11"/>
  <c r="F28" i="11"/>
  <c r="F27" i="11" s="1"/>
  <c r="E28" i="11"/>
  <c r="E27" i="11" s="1"/>
  <c r="I92" i="8" l="1"/>
  <c r="J15" i="10"/>
  <c r="G22" i="10"/>
  <c r="H22" i="10"/>
  <c r="F22" i="10"/>
  <c r="J22" i="8"/>
  <c r="F69" i="11" l="1"/>
  <c r="F68" i="11" s="1"/>
  <c r="F67" i="11" s="1"/>
  <c r="F65" i="11"/>
  <c r="F64" i="11" s="1"/>
  <c r="F61" i="11"/>
  <c r="F58" i="11"/>
  <c r="F55" i="11"/>
  <c r="F48" i="11"/>
  <c r="F43" i="11"/>
  <c r="J48" i="11"/>
  <c r="J47" i="11" s="1"/>
  <c r="J37" i="11"/>
  <c r="J31" i="11"/>
  <c r="J30" i="11" s="1"/>
  <c r="J55" i="11"/>
  <c r="J54" i="11" s="1"/>
  <c r="J58" i="11"/>
  <c r="J57" i="11" s="1"/>
  <c r="J61" i="11"/>
  <c r="J60" i="11" s="1"/>
  <c r="J65" i="11"/>
  <c r="J64" i="11" s="1"/>
  <c r="J63" i="11" s="1"/>
  <c r="K14" i="11"/>
  <c r="K13" i="11"/>
  <c r="K12" i="11" l="1"/>
  <c r="K11" i="11" s="1"/>
  <c r="J68" i="11"/>
  <c r="J67" i="11" s="1"/>
  <c r="J53" i="11"/>
  <c r="J20" i="11"/>
  <c r="J19" i="11" s="1"/>
  <c r="J43" i="11"/>
  <c r="J42" i="11" s="1"/>
  <c r="E20" i="11"/>
  <c r="F16" i="11" l="1"/>
  <c r="F15" i="11" s="1"/>
  <c r="F12" i="11"/>
  <c r="F11" i="11"/>
  <c r="F19" i="11"/>
  <c r="F34" i="11"/>
  <c r="F33" i="11" s="1"/>
  <c r="F31" i="11"/>
  <c r="F30" i="11" s="1"/>
  <c r="F40" i="11"/>
  <c r="F37" i="11" s="1"/>
  <c r="F51" i="11"/>
  <c r="F50" i="11" s="1"/>
  <c r="F47" i="11"/>
  <c r="F42" i="11"/>
  <c r="F60" i="11"/>
  <c r="F57" i="11"/>
  <c r="F54" i="11"/>
  <c r="K62" i="11"/>
  <c r="K61" i="11" s="1"/>
  <c r="K60" i="11" s="1"/>
  <c r="F63" i="11"/>
  <c r="E61" i="11"/>
  <c r="F26" i="11" l="1"/>
  <c r="F10" i="11"/>
  <c r="J34" i="11"/>
  <c r="F53" i="11"/>
  <c r="E60" i="11"/>
  <c r="F36" i="11"/>
  <c r="K49" i="8"/>
  <c r="G10" i="11" l="1"/>
  <c r="J51" i="11"/>
  <c r="J50" i="11" s="1"/>
  <c r="J36" i="11" s="1"/>
  <c r="J33" i="11"/>
  <c r="J26" i="11" s="1"/>
  <c r="F9" i="11"/>
  <c r="K32" i="11"/>
  <c r="K18" i="11"/>
  <c r="E16" i="11"/>
  <c r="E12" i="11"/>
  <c r="K66" i="8"/>
  <c r="K57" i="8"/>
  <c r="K48" i="8" l="1"/>
  <c r="K41" i="11"/>
  <c r="J12" i="11"/>
  <c r="G65" i="8"/>
  <c r="K76" i="8" l="1"/>
  <c r="K71" i="8"/>
  <c r="E100" i="8"/>
  <c r="K70" i="8"/>
  <c r="J65" i="8"/>
  <c r="K72" i="8" l="1"/>
  <c r="K63" i="8"/>
  <c r="K60" i="8"/>
  <c r="E98" i="8"/>
  <c r="K31" i="8"/>
  <c r="E99" i="8"/>
  <c r="E96" i="8"/>
  <c r="G16" i="8"/>
  <c r="E101" i="8"/>
  <c r="E102" i="8"/>
  <c r="K12" i="8"/>
  <c r="G32" i="8"/>
  <c r="G82" i="8"/>
  <c r="G78" i="8"/>
  <c r="G73" i="8"/>
  <c r="G69" i="8"/>
  <c r="G62" i="8"/>
  <c r="E97" i="8" l="1"/>
  <c r="E104" i="8" s="1"/>
  <c r="E12" i="6"/>
  <c r="K14" i="8"/>
  <c r="K46" i="8"/>
  <c r="G29" i="8"/>
  <c r="E103" i="8"/>
  <c r="K15" i="8"/>
  <c r="K13" i="8"/>
  <c r="K27" i="8"/>
  <c r="K21" i="8"/>
  <c r="K19" i="8"/>
  <c r="K20" i="8"/>
  <c r="G24" i="8"/>
  <c r="G18" i="8"/>
  <c r="G11" i="8"/>
  <c r="G59" i="8"/>
  <c r="G51" i="8"/>
  <c r="G44" i="8"/>
  <c r="G68" i="8"/>
  <c r="K54" i="8"/>
  <c r="K45" i="8"/>
  <c r="G35" i="8" l="1"/>
  <c r="G43" i="8"/>
  <c r="G86" i="8" l="1"/>
  <c r="G12" i="10"/>
  <c r="K25" i="8"/>
  <c r="K28" i="8"/>
  <c r="E69" i="11" l="1"/>
  <c r="E68" i="11" s="1"/>
  <c r="K71" i="11"/>
  <c r="E65" i="11"/>
  <c r="E64" i="11" s="1"/>
  <c r="E63" i="11" s="1"/>
  <c r="K66" i="11"/>
  <c r="K65" i="11" s="1"/>
  <c r="K64" i="11" s="1"/>
  <c r="K63" i="11" s="1"/>
  <c r="E58" i="11"/>
  <c r="E57" i="11" s="1"/>
  <c r="E55" i="11"/>
  <c r="E54" i="11" s="1"/>
  <c r="E53" i="11" s="1"/>
  <c r="K51" i="11"/>
  <c r="K50" i="11" s="1"/>
  <c r="E51" i="11"/>
  <c r="E50" i="11" s="1"/>
  <c r="K48" i="11"/>
  <c r="K47" i="11" s="1"/>
  <c r="E48" i="11"/>
  <c r="E47" i="11" s="1"/>
  <c r="K45" i="11"/>
  <c r="K44" i="11"/>
  <c r="E43" i="11"/>
  <c r="E42" i="11" s="1"/>
  <c r="K40" i="11"/>
  <c r="K37" i="11" s="1"/>
  <c r="E40" i="11"/>
  <c r="E37" i="11" s="1"/>
  <c r="E34" i="11"/>
  <c r="E33" i="11" s="1"/>
  <c r="K31" i="11"/>
  <c r="K30" i="11" s="1"/>
  <c r="E31" i="11"/>
  <c r="E30" i="11" s="1"/>
  <c r="E26" i="11" s="1"/>
  <c r="E19" i="11"/>
  <c r="K25" i="11"/>
  <c r="K23" i="11"/>
  <c r="K22" i="11"/>
  <c r="J11" i="11"/>
  <c r="E15" i="11"/>
  <c r="E11" i="11"/>
  <c r="G53" i="11" l="1"/>
  <c r="G9" i="11" s="1"/>
  <c r="E67" i="11"/>
  <c r="K17" i="11"/>
  <c r="J16" i="11"/>
  <c r="J15" i="11" s="1"/>
  <c r="J10" i="11" s="1"/>
  <c r="J9" i="11" s="1"/>
  <c r="E10" i="11"/>
  <c r="K35" i="11"/>
  <c r="K34" i="11" s="1"/>
  <c r="K33" i="11" s="1"/>
  <c r="K26" i="11" s="1"/>
  <c r="K70" i="11"/>
  <c r="K69" i="11" s="1"/>
  <c r="K68" i="11" s="1"/>
  <c r="K67" i="11" s="1"/>
  <c r="E36" i="11"/>
  <c r="K56" i="11"/>
  <c r="K55" i="11" s="1"/>
  <c r="K54" i="11" s="1"/>
  <c r="K59" i="11"/>
  <c r="K58" i="11" s="1"/>
  <c r="K57" i="11" s="1"/>
  <c r="K46" i="11"/>
  <c r="K43" i="11" s="1"/>
  <c r="K42" i="11" s="1"/>
  <c r="K36" i="11" s="1"/>
  <c r="K53" i="11" l="1"/>
  <c r="K16" i="11"/>
  <c r="K15" i="11" s="1"/>
  <c r="E9" i="11"/>
  <c r="J82" i="8" l="1"/>
  <c r="K14" i="10" s="1"/>
  <c r="K21" i="10" s="1"/>
  <c r="K82" i="8"/>
  <c r="L14" i="10" s="1"/>
  <c r="L21" i="10" s="1"/>
  <c r="F14" i="10"/>
  <c r="K80" i="8"/>
  <c r="K81" i="8"/>
  <c r="K79" i="8"/>
  <c r="K77" i="8"/>
  <c r="K75" i="8"/>
  <c r="K74" i="8"/>
  <c r="J69" i="8"/>
  <c r="K69" i="8"/>
  <c r="J62" i="8"/>
  <c r="K62" i="8"/>
  <c r="K11" i="8"/>
  <c r="G14" i="10" l="1"/>
  <c r="F13" i="10"/>
  <c r="G13" i="10" s="1"/>
  <c r="J73" i="8"/>
  <c r="K78" i="8"/>
  <c r="J78" i="8"/>
  <c r="J68" i="8" s="1"/>
  <c r="K13" i="10" s="1"/>
  <c r="K73" i="8"/>
  <c r="K68" i="8" s="1"/>
  <c r="L13" i="10" s="1"/>
  <c r="J11" i="8"/>
  <c r="K34" i="8"/>
  <c r="G11" i="10" l="1"/>
  <c r="J36" i="8"/>
  <c r="J35" i="8" s="1"/>
  <c r="K20" i="10" s="1"/>
  <c r="K22" i="10" s="1"/>
  <c r="K36" i="8"/>
  <c r="K35" i="8" s="1"/>
  <c r="L20" i="10" s="1"/>
  <c r="L22" i="10" s="1"/>
  <c r="F10" i="10"/>
  <c r="G10" i="10" s="1"/>
  <c r="J33" i="8"/>
  <c r="J32" i="8" s="1"/>
  <c r="K10" i="10" s="1"/>
  <c r="K33" i="8"/>
  <c r="K32" i="8" s="1"/>
  <c r="L10" i="10" s="1"/>
  <c r="H11" i="10" l="1"/>
  <c r="K67" i="8"/>
  <c r="K65" i="8" s="1"/>
  <c r="J59" i="8"/>
  <c r="K58" i="8"/>
  <c r="K56" i="8"/>
  <c r="K55" i="8"/>
  <c r="K53" i="8"/>
  <c r="K52" i="8"/>
  <c r="K50" i="8"/>
  <c r="J16" i="8"/>
  <c r="J24" i="8"/>
  <c r="F11" i="6"/>
  <c r="H11" i="6"/>
  <c r="E11" i="6"/>
  <c r="F9" i="6"/>
  <c r="H9" i="6"/>
  <c r="H8" i="6" s="1"/>
  <c r="F8" i="6"/>
  <c r="E9" i="6"/>
  <c r="E8" i="6" s="1"/>
  <c r="D11" i="9" l="1"/>
  <c r="D10" i="9" s="1"/>
  <c r="K47" i="8"/>
  <c r="K44" i="8" s="1"/>
  <c r="J44" i="8"/>
  <c r="F11" i="10"/>
  <c r="K61" i="8"/>
  <c r="K59" i="8" s="1"/>
  <c r="K30" i="8"/>
  <c r="K29" i="8" s="1"/>
  <c r="J29" i="8"/>
  <c r="K26" i="8"/>
  <c r="K24" i="8" s="1"/>
  <c r="J51" i="8"/>
  <c r="K51" i="8"/>
  <c r="K17" i="8"/>
  <c r="K16" i="8" s="1"/>
  <c r="J43" i="8" l="1"/>
  <c r="K12" i="10" s="1"/>
  <c r="K11" i="10" l="1"/>
  <c r="J86" i="8" l="1"/>
  <c r="J18" i="8"/>
  <c r="K43" i="8"/>
  <c r="L12" i="10" s="1"/>
  <c r="L11" i="10" s="1"/>
  <c r="E12" i="9" l="1"/>
  <c r="K86" i="8"/>
  <c r="K18" i="8"/>
  <c r="K22" i="8"/>
  <c r="F12" i="9" l="1"/>
  <c r="K10" i="8"/>
  <c r="L9" i="10" s="1"/>
  <c r="F8" i="10"/>
  <c r="F15" i="10" s="1"/>
  <c r="E91" i="8" s="1"/>
  <c r="J10" i="8"/>
  <c r="K9" i="10" s="1"/>
  <c r="F28" i="10" l="1"/>
  <c r="F27" i="10" s="1"/>
  <c r="J38" i="8"/>
  <c r="J92" i="8" s="1"/>
  <c r="J91" i="8" s="1"/>
  <c r="K8" i="10"/>
  <c r="K15" i="10" s="1"/>
  <c r="K38" i="8"/>
  <c r="L8" i="10"/>
  <c r="L15" i="10" s="1"/>
  <c r="G22" i="8"/>
  <c r="G10" i="8" s="1"/>
  <c r="B12" i="9" s="1"/>
  <c r="K23" i="8"/>
  <c r="F11" i="9" l="1"/>
  <c r="F10" i="9" s="1"/>
  <c r="K92" i="8"/>
  <c r="K91" i="8" s="1"/>
  <c r="K90" i="8" s="1"/>
  <c r="C11" i="9"/>
  <c r="C10" i="9" s="1"/>
  <c r="B11" i="9"/>
  <c r="B10" i="9" s="1"/>
  <c r="G38" i="8"/>
  <c r="J90" i="8"/>
  <c r="E11" i="9"/>
  <c r="E10" i="9" s="1"/>
  <c r="L28" i="10"/>
  <c r="L27" i="10"/>
  <c r="K28" i="10"/>
  <c r="K27" i="10"/>
  <c r="K21" i="11"/>
  <c r="K20" i="11" s="1"/>
  <c r="K19" i="11" s="1"/>
  <c r="K10" i="11" s="1"/>
  <c r="K9" i="11" s="1"/>
  <c r="G9" i="10" l="1"/>
  <c r="G8" i="10" s="1"/>
  <c r="H8" i="10"/>
  <c r="H15" i="10" l="1"/>
  <c r="G91" i="8" s="1"/>
  <c r="G92" i="8" s="1"/>
  <c r="I91" i="8" s="1"/>
  <c r="I90" i="8" s="1"/>
  <c r="G90" i="8" l="1"/>
</calcChain>
</file>

<file path=xl/sharedStrings.xml><?xml version="1.0" encoding="utf-8"?>
<sst xmlns="http://schemas.openxmlformats.org/spreadsheetml/2006/main" count="307" uniqueCount="173">
  <si>
    <t>PRIHODI UKUPNO</t>
  </si>
  <si>
    <t>PRIHODI POSLOVANJA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</si>
  <si>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</si>
  <si>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</si>
  <si>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</si>
  <si>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</si>
  <si>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</si>
  <si>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</si>
  <si>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</si>
  <si>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</si>
  <si>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</si>
  <si>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</si>
  <si>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</si>
  <si>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</si>
  <si>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</si>
  <si>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</si>
  <si>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RASHODI POSLOVANJA</t>
  </si>
  <si>
    <t>Naziv rashoda</t>
  </si>
  <si>
    <t>Rashodi poslovanja</t>
  </si>
  <si>
    <t>Rashodi za zaposlene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</si>
  <si>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</si>
  <si>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</si>
  <si>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</si>
  <si>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</si>
  <si>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</si>
  <si>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</si>
  <si>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</si>
  <si>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</si>
  <si>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</si>
  <si>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</si>
  <si>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</si>
  <si>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</si>
  <si>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</si>
  <si>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</si>
  <si>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Plan za 2023.</t>
  </si>
  <si>
    <t>Prihodi iz nadležnog proračuna i od HZZO-a temeljem ugovornih obveza</t>
  </si>
  <si>
    <t>C) PRENESENI VIŠAK ILI PRENESENI MANJAK I VIŠEGODIŠNJI PLAN URAVNOTEŽENJA</t>
  </si>
  <si>
    <t>Naziv</t>
  </si>
  <si>
    <t>Vlastiti prihodi - višak</t>
  </si>
  <si>
    <t>EUR</t>
  </si>
  <si>
    <t>Predfinaciranje iz žup. proračuna</t>
  </si>
  <si>
    <t>Naziv izvora finaciranja</t>
  </si>
  <si>
    <t>Kazne, upravne mjere i ostali prihodi</t>
  </si>
  <si>
    <t>Prihodi od imovine</t>
  </si>
  <si>
    <t>Prihod iz nadležnog proračuna,HZZO</t>
  </si>
  <si>
    <t>vlastiti prihodi</t>
  </si>
  <si>
    <t>Državni proračun</t>
  </si>
  <si>
    <t>Financijski rashodi</t>
  </si>
  <si>
    <t>Izdaci za financijsku imovinu</t>
  </si>
  <si>
    <t>Primici od zaduzivanja</t>
  </si>
  <si>
    <t>Pomoći iz inozemstva i od subjekata unutar proračuna</t>
  </si>
  <si>
    <t>PRIHOD OD NEFINANCIJSKE IMOVINE</t>
  </si>
  <si>
    <t>UKUPNI PRIHODI</t>
  </si>
  <si>
    <t>Pomoć od EU</t>
  </si>
  <si>
    <t>Ministarstvo zdravstva</t>
  </si>
  <si>
    <t>Prihod od JLS</t>
  </si>
  <si>
    <t>Prihod iz proračuna, ugovorne obveze, HZZO</t>
  </si>
  <si>
    <t>Proračun Županije</t>
  </si>
  <si>
    <t>Pomoć, sredstva iz EU</t>
  </si>
  <si>
    <t>Proračun Županija</t>
  </si>
  <si>
    <t>Prihodi iz proračuna, ugovorne obveze hzzo</t>
  </si>
  <si>
    <t>Pomoći dane u inozemstvu i unutar općeg proračuna</t>
  </si>
  <si>
    <t>Ostali rashodi, ugovorne kazne</t>
  </si>
  <si>
    <t>Rashodi za nabavu neproizvedene dugotrajne imovine</t>
  </si>
  <si>
    <t>Rashodi za nabavu proizved. dugotrajne imovine</t>
  </si>
  <si>
    <t>Fond poravnanja (DEC)</t>
  </si>
  <si>
    <t>Pomoći od jedinica JL(R)S</t>
  </si>
  <si>
    <t>Rashodi za dodatna ulaganja na nefinancijsku imovinu</t>
  </si>
  <si>
    <t>07 Zdravstvo</t>
  </si>
  <si>
    <t>0721 Opće medicinske usluge</t>
  </si>
  <si>
    <t>IZDACI ZA FINANCIJSKU IMOVINU</t>
  </si>
  <si>
    <t>Eur</t>
  </si>
  <si>
    <t>Izdaci za otplatu glavnice primljenih kredita</t>
  </si>
  <si>
    <t>PROGRAM: 2512</t>
  </si>
  <si>
    <t>II Posebni dio</t>
  </si>
  <si>
    <t>Šifra</t>
  </si>
  <si>
    <t>Administracija i upravljanje</t>
  </si>
  <si>
    <t>Izvor 11</t>
  </si>
  <si>
    <t>Rashod poslovanja</t>
  </si>
  <si>
    <t>Materijalni rashod</t>
  </si>
  <si>
    <t>Izvor 31</t>
  </si>
  <si>
    <t>Izvor 41</t>
  </si>
  <si>
    <t>Prihod za posebne namjene</t>
  </si>
  <si>
    <t>Ostali rashodi</t>
  </si>
  <si>
    <t>Aktivnost A2512-02</t>
  </si>
  <si>
    <t>Proračun Županije, opći prihodi</t>
  </si>
  <si>
    <t>Investicijsko i tekuće održavanje</t>
  </si>
  <si>
    <t>Aktivnost K2512-03</t>
  </si>
  <si>
    <t>Investicijsko ulaganje</t>
  </si>
  <si>
    <t>Rashodi za nabavu nefinancijske imovine</t>
  </si>
  <si>
    <t>Rashodi za nabavu neproivedene dugo. Imovine</t>
  </si>
  <si>
    <t>Rashodi za nabavu proizvedene dugo.imovine</t>
  </si>
  <si>
    <t>Rashodi za dodatna ulaganja u nefin.imovinu</t>
  </si>
  <si>
    <t>Izvor 45</t>
  </si>
  <si>
    <t>Fond poravnanja - DEC</t>
  </si>
  <si>
    <t>Izdaci za financijsku imovinu i otplat zajmov</t>
  </si>
  <si>
    <t>Izdaci za otplatu glavnice primljenih zajmova</t>
  </si>
  <si>
    <t>Aktivnost A2514-02</t>
  </si>
  <si>
    <t>Dodatni timovi u turističkoj sezoni</t>
  </si>
  <si>
    <t>Rashod za zaposlene</t>
  </si>
  <si>
    <t>Izvor 51</t>
  </si>
  <si>
    <t xml:space="preserve">Rashodi poslovanja </t>
  </si>
  <si>
    <t>Aktivnost A2514-03</t>
  </si>
  <si>
    <t>Aktivnosti T4303-03</t>
  </si>
  <si>
    <t>Specijalistično usavrsavanje doktora medic</t>
  </si>
  <si>
    <t>Pomoć iz inozemstva, EU</t>
  </si>
  <si>
    <t>DJELATNOST USTANOVA U ZDRAVSTVU</t>
  </si>
  <si>
    <t>Vlastiti prihod</t>
  </si>
  <si>
    <t>RAZLIKA</t>
  </si>
  <si>
    <t>Vlastiti izvori, prihod 31</t>
  </si>
  <si>
    <t>Prihod nadležnog proračuna HZZO 41</t>
  </si>
  <si>
    <t>Decentralizirana sredstva 45</t>
  </si>
  <si>
    <t>Državni proračun, nadležno ministarstvo 51</t>
  </si>
  <si>
    <t>Prihod od JLS, općine 53</t>
  </si>
  <si>
    <t>Pomoć iz proračuna EU 54</t>
  </si>
  <si>
    <t>STRUKTURA PRIHODA PO IZVORIMA</t>
  </si>
  <si>
    <t>UKUPNO</t>
  </si>
  <si>
    <t>Prihodi, izvori JL,R,S, Županija 11</t>
  </si>
  <si>
    <t>Prikaz financijski stavki na ll razini</t>
  </si>
  <si>
    <t>Pomoći od HZZO</t>
  </si>
  <si>
    <t>Pomoć od JL(R)S</t>
  </si>
  <si>
    <t xml:space="preserve">Prihodi od upravnih i administrat. pristojbi,  pristojbe po posebnim propisima </t>
  </si>
  <si>
    <t>Prihodi od prodaje proizvoda i pruženih usluga</t>
  </si>
  <si>
    <t>Fond poravnanja i DEC nadležni proračun</t>
  </si>
  <si>
    <t>Prihodi od prodaje proizvedene dugotrajne imovine</t>
  </si>
  <si>
    <t>Prihod iz proračuna, ugovorne obveze HZZO</t>
  </si>
  <si>
    <t>Prihodi po posebnim propisima</t>
  </si>
  <si>
    <t>Aktivnost A2512-01</t>
  </si>
  <si>
    <t>Izvor fin. 11</t>
  </si>
  <si>
    <t>Izvor fin. 31</t>
  </si>
  <si>
    <t>Izvor fin. 41</t>
  </si>
  <si>
    <t>Prihod za posebne namjene, HZZO</t>
  </si>
  <si>
    <t>Primici od financijske imovine i zaduzivanja</t>
  </si>
  <si>
    <t>Pomoć od JLS općine</t>
  </si>
  <si>
    <t>Mreža hitne medicine - Gračac</t>
  </si>
  <si>
    <t>Izvor 53</t>
  </si>
  <si>
    <t>Izdaci za financ.imovinu -učešće u zajmu</t>
  </si>
  <si>
    <t>Izvor 54</t>
  </si>
  <si>
    <t>Izvori 81 vlastiti prihod(31)</t>
  </si>
  <si>
    <t>Razlika</t>
  </si>
  <si>
    <t>VIŠKOVI/MANJKOVI</t>
  </si>
  <si>
    <t>Vlastiti izvori</t>
  </si>
  <si>
    <t>Višak / manjak prihoda poslovanja</t>
  </si>
  <si>
    <t>Poslovni rezultat</t>
  </si>
  <si>
    <t xml:space="preserve">Rakapitulacija </t>
  </si>
  <si>
    <t>Vlastiti prih. Primici od zaduzivanja</t>
  </si>
  <si>
    <t>Primitci od zaduživanja - vlastiti</t>
  </si>
  <si>
    <t>Ravnateljica ; Ivana Šimić dipl.oec</t>
  </si>
  <si>
    <t>Ravnateljica ; Ivana Šimić , dipl.oec</t>
  </si>
  <si>
    <t>Rashodi z anabavu proizvedene dug.imovine</t>
  </si>
  <si>
    <t>Pomići dane u inozem. i unutar općeg prorač.</t>
  </si>
  <si>
    <t>Izvršenje 2022g</t>
  </si>
  <si>
    <t>Plan 2023</t>
  </si>
  <si>
    <t>Proračun za 2024</t>
  </si>
  <si>
    <t>Projekcija 
za 2025</t>
  </si>
  <si>
    <t>Projekcija 
za 2026</t>
  </si>
  <si>
    <t>Projekcija za 2025</t>
  </si>
  <si>
    <t>Projekcija za 2026</t>
  </si>
  <si>
    <t xml:space="preserve"> Financijski plana ZHMZZ 
ZA 2024. </t>
  </si>
  <si>
    <t xml:space="preserve">Financijski plana  ZHMZZ
ZA 2024. </t>
  </si>
  <si>
    <t xml:space="preserve"> Financijski plana ZHMZZ
ZA 2024. </t>
  </si>
  <si>
    <t xml:space="preserve"> Financijski plan ZHMZZ 
ZA 2024.</t>
  </si>
  <si>
    <t>Financijski plan ZHMZZ za 2024. godinu i projekcija za 2025 i 2026</t>
  </si>
  <si>
    <t>PRIMITCI OD FINANCIJSKE/NEFIN IMOVINE</t>
  </si>
  <si>
    <t>Ravnateljica ;</t>
  </si>
  <si>
    <t xml:space="preserve">                         Ivana Šimić dipl.oec.</t>
  </si>
  <si>
    <t>__________________________</t>
  </si>
  <si>
    <t xml:space="preserve"> Ravnateljica ;   Ivana Šimić,dipl.oec</t>
  </si>
  <si>
    <t xml:space="preserve">                         _________________________</t>
  </si>
  <si>
    <t>Ivana Šimić dipl.oec</t>
  </si>
  <si>
    <t>___________________</t>
  </si>
  <si>
    <t>Zadar, 04.10.2024</t>
  </si>
  <si>
    <t>Pomoć JLS općine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</si>
</sst>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56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i/>
      <sz val="12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indexed="8"/>
      <name val="Arial"/>
      <family val="2"/>
      <charset val="238"/>
    </font>
    <font>
      <i/>
      <sz val="12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b/>
      <i/>
      <sz val="11"/>
      <color indexed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b/>
      <i/>
      <sz val="11"/>
      <color indexed="8"/>
      <name val="Arial"/>
      <family val="2"/>
      <charset val="238"/>
    </font>
    <font>
      <b/>
      <i/>
      <sz val="12"/>
      <color indexed="8"/>
      <name val="Calibri"/>
      <family val="2"/>
      <charset val="238"/>
    </font>
    <font>
      <i/>
      <sz val="12"/>
      <color indexed="8"/>
      <name val="Calibri"/>
      <family val="2"/>
    </font>
    <font>
      <i/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</font>
    <font>
      <sz val="11"/>
      <color indexed="8"/>
      <name val="Arial"/>
      <family val="2"/>
      <charset val="238"/>
    </font>
    <font>
      <b/>
      <i/>
      <sz val="12"/>
      <color indexed="8"/>
      <name val="Calibri"/>
      <family val="2"/>
    </font>
    <font>
      <i/>
      <sz val="10"/>
      <color indexed="8"/>
      <name val="Arial"/>
      <family val="2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</font>
    <font>
      <b/>
      <i/>
      <sz val="10"/>
      <color indexed="8"/>
      <name val="Calibri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indexed="8"/>
      <name val="Calibri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0" borderId="0" xfId="0" applyFont="1" applyAlignment="1">
      <alignment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quotePrefix="1" applyFont="1" applyAlignment="1">
      <alignment horizontal="left" wrapText="1"/>
    </xf>
    <xf numFmtId="0" fontId="12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4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1" fillId="3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39" fontId="20" fillId="2" borderId="1" xfId="0" applyNumberFormat="1" applyFont="1" applyFill="1" applyBorder="1" applyAlignment="1">
      <alignment horizontal="right"/>
    </xf>
    <xf numFmtId="0" fontId="16" fillId="2" borderId="1" xfId="0" applyFont="1" applyFill="1" applyBorder="1" applyAlignment="1">
      <alignment horizontal="left" vertical="center" wrapText="1"/>
    </xf>
    <xf numFmtId="39" fontId="21" fillId="2" borderId="1" xfId="0" applyNumberFormat="1" applyFont="1" applyFill="1" applyBorder="1" applyAlignment="1">
      <alignment horizontal="right"/>
    </xf>
    <xf numFmtId="0" fontId="16" fillId="2" borderId="1" xfId="0" quotePrefix="1" applyFont="1" applyFill="1" applyBorder="1" applyAlignment="1">
      <alignment horizontal="left" vertical="center"/>
    </xf>
    <xf numFmtId="0" fontId="16" fillId="2" borderId="1" xfId="0" quotePrefix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23" fillId="0" borderId="1" xfId="0" applyNumberFormat="1" applyFont="1" applyBorder="1"/>
    <xf numFmtId="4" fontId="24" fillId="0" borderId="1" xfId="0" applyNumberFormat="1" applyFont="1" applyBorder="1"/>
    <xf numFmtId="4" fontId="21" fillId="2" borderId="3" xfId="0" applyNumberFormat="1" applyFont="1" applyFill="1" applyBorder="1" applyAlignment="1">
      <alignment horizontal="right"/>
    </xf>
    <xf numFmtId="0" fontId="25" fillId="0" borderId="0" xfId="0" applyFont="1"/>
    <xf numFmtId="0" fontId="26" fillId="0" borderId="0" xfId="0" applyFont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right" vertical="center"/>
    </xf>
    <xf numFmtId="0" fontId="4" fillId="0" borderId="4" xfId="0" quotePrefix="1" applyFont="1" applyBorder="1" applyAlignment="1">
      <alignment horizontal="left" wrapText="1"/>
    </xf>
    <xf numFmtId="0" fontId="4" fillId="0" borderId="5" xfId="0" quotePrefix="1" applyFont="1" applyBorder="1" applyAlignment="1">
      <alignment horizontal="left" wrapText="1"/>
    </xf>
    <xf numFmtId="0" fontId="4" fillId="0" borderId="5" xfId="0" quotePrefix="1" applyFont="1" applyBorder="1" applyAlignment="1">
      <alignment horizontal="center" wrapText="1"/>
    </xf>
    <xf numFmtId="0" fontId="4" fillId="0" borderId="5" xfId="0" quotePrefix="1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1" fillId="4" borderId="4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0" xfId="0" quotePrefix="1" applyFont="1" applyAlignment="1">
      <alignment horizontal="center" vertical="center" wrapText="1"/>
    </xf>
    <xf numFmtId="164" fontId="4" fillId="3" borderId="4" xfId="0" quotePrefix="1" applyNumberFormat="1" applyFont="1" applyFill="1" applyBorder="1" applyAlignment="1">
      <alignment horizontal="right"/>
    </xf>
    <xf numFmtId="164" fontId="4" fillId="4" borderId="4" xfId="0" quotePrefix="1" applyNumberFormat="1" applyFont="1" applyFill="1" applyBorder="1" applyAlignment="1">
      <alignment horizontal="right"/>
    </xf>
    <xf numFmtId="164" fontId="25" fillId="0" borderId="0" xfId="0" applyNumberFormat="1" applyFont="1"/>
    <xf numFmtId="164" fontId="4" fillId="3" borderId="1" xfId="0" quotePrefix="1" applyNumberFormat="1" applyFont="1" applyFill="1" applyBorder="1" applyAlignment="1">
      <alignment horizontal="right"/>
    </xf>
    <xf numFmtId="164" fontId="4" fillId="4" borderId="1" xfId="0" quotePrefix="1" applyNumberFormat="1" applyFont="1" applyFill="1" applyBorder="1" applyAlignment="1">
      <alignment horizontal="right"/>
    </xf>
    <xf numFmtId="0" fontId="22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1" xfId="0" quotePrefix="1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9" fillId="2" borderId="1" xfId="0" quotePrefix="1" applyFont="1" applyFill="1" applyBorder="1" applyAlignment="1">
      <alignment horizontal="left" vertical="center"/>
    </xf>
    <xf numFmtId="0" fontId="30" fillId="2" borderId="1" xfId="0" quotePrefix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 wrapText="1"/>
    </xf>
    <xf numFmtId="0" fontId="33" fillId="0" borderId="1" xfId="0" applyFont="1" applyBorder="1"/>
    <xf numFmtId="0" fontId="32" fillId="2" borderId="1" xfId="0" quotePrefix="1" applyFont="1" applyFill="1" applyBorder="1" applyAlignment="1">
      <alignment horizontal="left" vertical="center" wrapText="1"/>
    </xf>
    <xf numFmtId="0" fontId="31" fillId="2" borderId="1" xfId="0" quotePrefix="1" applyFont="1" applyFill="1" applyBorder="1" applyAlignment="1">
      <alignment horizontal="left" vertical="center" wrapText="1"/>
    </xf>
    <xf numFmtId="0" fontId="32" fillId="2" borderId="1" xfId="0" quotePrefix="1" applyFont="1" applyFill="1" applyBorder="1" applyAlignment="1">
      <alignment horizontal="left" vertical="center"/>
    </xf>
    <xf numFmtId="0" fontId="30" fillId="2" borderId="1" xfId="0" quotePrefix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left" wrapText="1"/>
    </xf>
    <xf numFmtId="4" fontId="40" fillId="2" borderId="3" xfId="0" applyNumberFormat="1" applyFont="1" applyFill="1" applyBorder="1" applyAlignment="1">
      <alignment horizontal="right"/>
    </xf>
    <xf numFmtId="0" fontId="0" fillId="0" borderId="0" xfId="0" applyFont="1"/>
    <xf numFmtId="0" fontId="39" fillId="5" borderId="1" xfId="0" applyFont="1" applyFill="1" applyBorder="1" applyAlignment="1">
      <alignment horizontal="left" wrapText="1"/>
    </xf>
    <xf numFmtId="4" fontId="35" fillId="5" borderId="3" xfId="0" applyNumberFormat="1" applyFont="1" applyFill="1" applyBorder="1" applyAlignment="1">
      <alignment horizontal="right"/>
    </xf>
    <xf numFmtId="0" fontId="39" fillId="2" borderId="1" xfId="0" quotePrefix="1" applyFont="1" applyFill="1" applyBorder="1" applyAlignment="1">
      <alignment horizontal="left"/>
    </xf>
    <xf numFmtId="4" fontId="35" fillId="2" borderId="1" xfId="0" applyNumberFormat="1" applyFont="1" applyFill="1" applyBorder="1" applyAlignment="1">
      <alignment horizontal="right"/>
    </xf>
    <xf numFmtId="0" fontId="37" fillId="2" borderId="1" xfId="0" quotePrefix="1" applyFont="1" applyFill="1" applyBorder="1" applyAlignment="1">
      <alignment horizontal="left"/>
    </xf>
    <xf numFmtId="4" fontId="36" fillId="2" borderId="1" xfId="0" applyNumberFormat="1" applyFont="1" applyFill="1" applyBorder="1" applyAlignment="1">
      <alignment horizontal="right"/>
    </xf>
    <xf numFmtId="4" fontId="42" fillId="2" borderId="1" xfId="0" applyNumberFormat="1" applyFont="1" applyFill="1" applyBorder="1" applyAlignment="1">
      <alignment horizontal="right"/>
    </xf>
    <xf numFmtId="4" fontId="36" fillId="2" borderId="3" xfId="0" applyNumberFormat="1" applyFont="1" applyFill="1" applyBorder="1" applyAlignment="1">
      <alignment horizontal="right"/>
    </xf>
    <xf numFmtId="0" fontId="41" fillId="2" borderId="1" xfId="0" quotePrefix="1" applyFont="1" applyFill="1" applyBorder="1" applyAlignment="1">
      <alignment horizontal="left"/>
    </xf>
    <xf numFmtId="4" fontId="42" fillId="2" borderId="3" xfId="0" applyNumberFormat="1" applyFont="1" applyFill="1" applyBorder="1" applyAlignment="1">
      <alignment horizontal="right"/>
    </xf>
    <xf numFmtId="0" fontId="18" fillId="2" borderId="4" xfId="0" quotePrefix="1" applyFont="1" applyFill="1" applyBorder="1" applyAlignment="1">
      <alignment horizontal="left" wrapText="1"/>
    </xf>
    <xf numFmtId="4" fontId="35" fillId="2" borderId="3" xfId="0" applyNumberFormat="1" applyFont="1" applyFill="1" applyBorder="1" applyAlignment="1">
      <alignment horizontal="right"/>
    </xf>
    <xf numFmtId="0" fontId="41" fillId="2" borderId="4" xfId="0" quotePrefix="1" applyFont="1" applyFill="1" applyBorder="1" applyAlignment="1">
      <alignment horizontal="left" wrapText="1"/>
    </xf>
    <xf numFmtId="0" fontId="37" fillId="2" borderId="4" xfId="0" quotePrefix="1" applyFont="1" applyFill="1" applyBorder="1" applyAlignment="1">
      <alignment horizontal="left" wrapText="1"/>
    </xf>
    <xf numFmtId="0" fontId="41" fillId="5" borderId="4" xfId="0" quotePrefix="1" applyFont="1" applyFill="1" applyBorder="1" applyAlignment="1">
      <alignment horizontal="left" wrapText="1"/>
    </xf>
    <xf numFmtId="4" fontId="40" fillId="5" borderId="3" xfId="0" applyNumberFormat="1" applyFont="1" applyFill="1" applyBorder="1" applyAlignment="1">
      <alignment horizontal="right"/>
    </xf>
    <xf numFmtId="0" fontId="38" fillId="2" borderId="4" xfId="0" quotePrefix="1" applyFont="1" applyFill="1" applyBorder="1" applyAlignment="1">
      <alignment horizontal="left" wrapText="1"/>
    </xf>
    <xf numFmtId="0" fontId="39" fillId="2" borderId="4" xfId="0" quotePrefix="1" applyFont="1" applyFill="1" applyBorder="1" applyAlignment="1">
      <alignment horizontal="left" wrapText="1"/>
    </xf>
    <xf numFmtId="0" fontId="34" fillId="0" borderId="0" xfId="0" applyFont="1"/>
    <xf numFmtId="0" fontId="39" fillId="2" borderId="1" xfId="0" quotePrefix="1" applyFont="1" applyFill="1" applyBorder="1" applyAlignment="1">
      <alignment horizontal="left" wrapText="1"/>
    </xf>
    <xf numFmtId="0" fontId="38" fillId="2" borderId="1" xfId="0" quotePrefix="1" applyFont="1" applyFill="1" applyBorder="1" applyAlignment="1">
      <alignment horizontal="left" wrapText="1"/>
    </xf>
    <xf numFmtId="0" fontId="39" fillId="5" borderId="1" xfId="0" quotePrefix="1" applyFont="1" applyFill="1" applyBorder="1" applyAlignment="1">
      <alignment horizontal="left" wrapText="1"/>
    </xf>
    <xf numFmtId="0" fontId="37" fillId="2" borderId="1" xfId="0" quotePrefix="1" applyFont="1" applyFill="1" applyBorder="1" applyAlignment="1">
      <alignment horizontal="left" wrapText="1"/>
    </xf>
    <xf numFmtId="0" fontId="41" fillId="5" borderId="1" xfId="0" quotePrefix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right"/>
    </xf>
    <xf numFmtId="164" fontId="21" fillId="0" borderId="1" xfId="0" applyNumberFormat="1" applyFont="1" applyBorder="1" applyAlignment="1">
      <alignment horizontal="right"/>
    </xf>
    <xf numFmtId="4" fontId="24" fillId="0" borderId="3" xfId="0" applyNumberFormat="1" applyFont="1" applyBorder="1"/>
    <xf numFmtId="4" fontId="43" fillId="0" borderId="1" xfId="0" applyNumberFormat="1" applyFont="1" applyBorder="1"/>
    <xf numFmtId="0" fontId="40" fillId="3" borderId="1" xfId="0" applyFont="1" applyFill="1" applyBorder="1" applyAlignment="1">
      <alignment horizontal="center" vertical="center" wrapText="1"/>
    </xf>
    <xf numFmtId="0" fontId="41" fillId="2" borderId="1" xfId="0" quotePrefix="1" applyFont="1" applyFill="1" applyBorder="1" applyAlignment="1">
      <alignment horizontal="left" wrapText="1"/>
    </xf>
    <xf numFmtId="4" fontId="14" fillId="0" borderId="0" xfId="0" applyNumberFormat="1" applyFont="1"/>
    <xf numFmtId="0" fontId="28" fillId="3" borderId="3" xfId="0" applyFont="1" applyFill="1" applyBorder="1" applyAlignment="1">
      <alignment horizontal="center" vertical="center" wrapText="1"/>
    </xf>
    <xf numFmtId="4" fontId="28" fillId="2" borderId="1" xfId="0" applyNumberFormat="1" applyFont="1" applyFill="1" applyBorder="1" applyAlignment="1">
      <alignment horizontal="right"/>
    </xf>
    <xf numFmtId="4" fontId="44" fillId="2" borderId="1" xfId="0" applyNumberFormat="1" applyFont="1" applyFill="1" applyBorder="1" applyAlignment="1">
      <alignment horizontal="right"/>
    </xf>
    <xf numFmtId="0" fontId="45" fillId="0" borderId="1" xfId="0" applyFont="1" applyBorder="1"/>
    <xf numFmtId="0" fontId="45" fillId="0" borderId="1" xfId="0" applyFont="1" applyBorder="1" applyAlignment="1">
      <alignment horizontal="left" vertical="center"/>
    </xf>
    <xf numFmtId="4" fontId="46" fillId="2" borderId="1" xfId="0" applyNumberFormat="1" applyFont="1" applyFill="1" applyBorder="1" applyAlignment="1">
      <alignment horizontal="right"/>
    </xf>
    <xf numFmtId="4" fontId="44" fillId="2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/>
    </xf>
    <xf numFmtId="4" fontId="46" fillId="2" borderId="3" xfId="0" applyNumberFormat="1" applyFont="1" applyFill="1" applyBorder="1" applyAlignment="1">
      <alignment horizontal="right"/>
    </xf>
    <xf numFmtId="4" fontId="47" fillId="2" borderId="3" xfId="0" applyNumberFormat="1" applyFont="1" applyFill="1" applyBorder="1" applyAlignment="1">
      <alignment horizontal="right"/>
    </xf>
    <xf numFmtId="4" fontId="48" fillId="0" borderId="1" xfId="0" applyNumberFormat="1" applyFont="1" applyBorder="1"/>
    <xf numFmtId="4" fontId="48" fillId="0" borderId="3" xfId="0" applyNumberFormat="1" applyFont="1" applyBorder="1"/>
    <xf numFmtId="0" fontId="45" fillId="0" borderId="0" xfId="0" applyFont="1"/>
    <xf numFmtId="0" fontId="29" fillId="2" borderId="0" xfId="0" quotePrefix="1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4" fontId="28" fillId="2" borderId="0" xfId="0" applyNumberFormat="1" applyFont="1" applyFill="1" applyAlignment="1">
      <alignment horizontal="right"/>
    </xf>
    <xf numFmtId="0" fontId="29" fillId="2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4" fontId="47" fillId="2" borderId="1" xfId="0" applyNumberFormat="1" applyFont="1" applyFill="1" applyBorder="1" applyAlignment="1">
      <alignment horizontal="right"/>
    </xf>
    <xf numFmtId="0" fontId="51" fillId="0" borderId="0" xfId="0" applyFont="1"/>
    <xf numFmtId="0" fontId="49" fillId="0" borderId="0" xfId="0" applyFont="1"/>
    <xf numFmtId="0" fontId="53" fillId="6" borderId="1" xfId="0" applyFont="1" applyFill="1" applyBorder="1" applyAlignment="1">
      <alignment horizontal="center" vertical="center"/>
    </xf>
    <xf numFmtId="4" fontId="28" fillId="3" borderId="1" xfId="0" applyNumberFormat="1" applyFont="1" applyFill="1" applyBorder="1" applyAlignment="1">
      <alignment horizontal="center" vertical="center" wrapText="1"/>
    </xf>
    <xf numFmtId="0" fontId="54" fillId="0" borderId="1" xfId="0" applyFont="1" applyBorder="1" applyAlignment="1"/>
    <xf numFmtId="4" fontId="49" fillId="0" borderId="1" xfId="0" applyNumberFormat="1" applyFont="1" applyBorder="1"/>
    <xf numFmtId="0" fontId="52" fillId="0" borderId="1" xfId="0" applyFont="1" applyBorder="1" applyAlignment="1"/>
    <xf numFmtId="4" fontId="46" fillId="7" borderId="1" xfId="0" applyNumberFormat="1" applyFont="1" applyFill="1" applyBorder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0" fontId="39" fillId="7" borderId="4" xfId="0" applyFont="1" applyFill="1" applyBorder="1" applyAlignment="1">
      <alignment horizontal="left" wrapText="1"/>
    </xf>
    <xf numFmtId="4" fontId="35" fillId="7" borderId="3" xfId="0" applyNumberFormat="1" applyFont="1" applyFill="1" applyBorder="1" applyAlignment="1">
      <alignment horizontal="right"/>
    </xf>
    <xf numFmtId="4" fontId="36" fillId="7" borderId="3" xfId="0" applyNumberFormat="1" applyFont="1" applyFill="1" applyBorder="1" applyAlignment="1">
      <alignment horizontal="right"/>
    </xf>
    <xf numFmtId="0" fontId="37" fillId="7" borderId="4" xfId="0" applyFont="1" applyFill="1" applyBorder="1" applyAlignment="1">
      <alignment horizontal="left" wrapText="1"/>
    </xf>
    <xf numFmtId="4" fontId="0" fillId="0" borderId="0" xfId="0" applyNumberFormat="1" applyFont="1"/>
    <xf numFmtId="0" fontId="22" fillId="0" borderId="0" xfId="0" applyFont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8" fillId="8" borderId="1" xfId="0" applyNumberFormat="1" applyFont="1" applyFill="1" applyBorder="1" applyAlignment="1">
      <alignment horizontal="right"/>
    </xf>
    <xf numFmtId="4" fontId="44" fillId="8" borderId="1" xfId="0" applyNumberFormat="1" applyFont="1" applyFill="1" applyBorder="1" applyAlignment="1">
      <alignment horizontal="right"/>
    </xf>
    <xf numFmtId="4" fontId="46" fillId="8" borderId="1" xfId="0" applyNumberFormat="1" applyFont="1" applyFill="1" applyBorder="1" applyAlignment="1">
      <alignment horizontal="right"/>
    </xf>
    <xf numFmtId="4" fontId="28" fillId="8" borderId="3" xfId="0" applyNumberFormat="1" applyFont="1" applyFill="1" applyBorder="1" applyAlignment="1">
      <alignment horizontal="right"/>
    </xf>
    <xf numFmtId="4" fontId="46" fillId="8" borderId="3" xfId="0" applyNumberFormat="1" applyFont="1" applyFill="1" applyBorder="1" applyAlignment="1">
      <alignment horizontal="right"/>
    </xf>
    <xf numFmtId="4" fontId="47" fillId="8" borderId="3" xfId="0" applyNumberFormat="1" applyFont="1" applyFill="1" applyBorder="1" applyAlignment="1">
      <alignment horizontal="right"/>
    </xf>
    <xf numFmtId="4" fontId="47" fillId="8" borderId="1" xfId="0" applyNumberFormat="1" applyFont="1" applyFill="1" applyBorder="1" applyAlignment="1">
      <alignment horizontal="right"/>
    </xf>
    <xf numFmtId="4" fontId="44" fillId="8" borderId="3" xfId="0" applyNumberFormat="1" applyFont="1" applyFill="1" applyBorder="1" applyAlignment="1">
      <alignment horizontal="right"/>
    </xf>
    <xf numFmtId="4" fontId="48" fillId="8" borderId="1" xfId="0" applyNumberFormat="1" applyFont="1" applyFill="1" applyBorder="1"/>
    <xf numFmtId="4" fontId="49" fillId="8" borderId="1" xfId="0" applyNumberFormat="1" applyFont="1" applyFill="1" applyBorder="1"/>
    <xf numFmtId="4" fontId="46" fillId="8" borderId="1" xfId="0" applyNumberFormat="1" applyFont="1" applyFill="1" applyBorder="1" applyAlignment="1">
      <alignment horizontal="right" vertical="center" wrapText="1"/>
    </xf>
    <xf numFmtId="4" fontId="40" fillId="8" borderId="3" xfId="0" applyNumberFormat="1" applyFont="1" applyFill="1" applyBorder="1" applyAlignment="1">
      <alignment horizontal="right"/>
    </xf>
    <xf numFmtId="4" fontId="35" fillId="8" borderId="1" xfId="0" applyNumberFormat="1" applyFont="1" applyFill="1" applyBorder="1" applyAlignment="1">
      <alignment horizontal="right"/>
    </xf>
    <xf numFmtId="4" fontId="36" fillId="8" borderId="1" xfId="0" applyNumberFormat="1" applyFont="1" applyFill="1" applyBorder="1" applyAlignment="1">
      <alignment horizontal="right"/>
    </xf>
    <xf numFmtId="4" fontId="36" fillId="8" borderId="3" xfId="0" applyNumberFormat="1" applyFont="1" applyFill="1" applyBorder="1" applyAlignment="1">
      <alignment horizontal="right"/>
    </xf>
    <xf numFmtId="4" fontId="42" fillId="8" borderId="3" xfId="0" applyNumberFormat="1" applyFont="1" applyFill="1" applyBorder="1" applyAlignment="1">
      <alignment horizontal="right"/>
    </xf>
    <xf numFmtId="4" fontId="35" fillId="8" borderId="3" xfId="0" applyNumberFormat="1" applyFont="1" applyFill="1" applyBorder="1" applyAlignment="1">
      <alignment horizontal="right"/>
    </xf>
    <xf numFmtId="0" fontId="11" fillId="4" borderId="4" xfId="0" quotePrefix="1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4" fillId="0" borderId="4" xfId="0" quotePrefix="1" applyFont="1" applyBorder="1" applyAlignment="1">
      <alignment horizontal="left" wrapText="1"/>
    </xf>
    <xf numFmtId="0" fontId="0" fillId="0" borderId="5" xfId="0" applyBorder="1" applyAlignment="1"/>
    <xf numFmtId="0" fontId="0" fillId="0" borderId="3" xfId="0" applyBorder="1" applyAlignment="1"/>
    <xf numFmtId="0" fontId="11" fillId="0" borderId="4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1" fillId="0" borderId="4" xfId="0" quotePrefix="1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3" fillId="0" borderId="4" xfId="0" applyFont="1" applyBorder="1" applyAlignment="1">
      <alignment wrapText="1"/>
    </xf>
    <xf numFmtId="0" fontId="53" fillId="0" borderId="5" xfId="0" applyFont="1" applyBorder="1" applyAlignment="1">
      <alignment wrapText="1"/>
    </xf>
    <xf numFmtId="0" fontId="53" fillId="0" borderId="3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54" fillId="0" borderId="1" xfId="0" applyFont="1" applyBorder="1" applyAlignment="1">
      <alignment wrapText="1"/>
    </xf>
    <xf numFmtId="0" fontId="45" fillId="0" borderId="1" xfId="0" applyFont="1" applyBorder="1" applyAlignment="1">
      <alignment wrapText="1"/>
    </xf>
    <xf numFmtId="0" fontId="52" fillId="0" borderId="1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52" fillId="0" borderId="5" xfId="0" applyFont="1" applyBorder="1" applyAlignment="1">
      <alignment wrapText="1"/>
    </xf>
    <xf numFmtId="0" fontId="52" fillId="0" borderId="3" xfId="0" applyFont="1" applyBorder="1" applyAlignment="1">
      <alignment wrapText="1"/>
    </xf>
    <xf numFmtId="4" fontId="45" fillId="0" borderId="4" xfId="0" applyNumberFormat="1" applyFont="1" applyBorder="1" applyAlignment="1">
      <alignment wrapText="1"/>
    </xf>
    <xf numFmtId="4" fontId="45" fillId="0" borderId="3" xfId="0" applyNumberFormat="1" applyFont="1" applyBorder="1" applyAlignment="1">
      <alignment wrapText="1"/>
    </xf>
    <xf numFmtId="0" fontId="53" fillId="0" borderId="4" xfId="0" applyFont="1" applyBorder="1" applyAlignment="1">
      <alignment horizontal="right" wrapText="1"/>
    </xf>
    <xf numFmtId="0" fontId="53" fillId="0" borderId="3" xfId="0" applyFont="1" applyBorder="1" applyAlignment="1">
      <alignment horizontal="right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48" fillId="0" borderId="4" xfId="0" applyFont="1" applyBorder="1" applyAlignment="1">
      <alignment horizontal="left"/>
    </xf>
    <xf numFmtId="0" fontId="48" fillId="0" borderId="5" xfId="0" applyFont="1" applyBorder="1" applyAlignment="1">
      <alignment horizontal="left"/>
    </xf>
    <xf numFmtId="0" fontId="48" fillId="0" borderId="3" xfId="0" applyFont="1" applyBorder="1" applyAlignment="1">
      <alignment horizontal="left"/>
    </xf>
    <xf numFmtId="0" fontId="3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  <xf numFmtId="4" fontId="45" fillId="0" borderId="4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50" fillId="0" borderId="0" xfId="0" applyFont="1" applyAlignment="1">
      <alignment vertical="center" wrapText="1"/>
    </xf>
    <xf numFmtId="0" fontId="45" fillId="0" borderId="5" xfId="0" applyFont="1" applyBorder="1" applyAlignment="1">
      <alignment horizontal="left"/>
    </xf>
    <xf numFmtId="0" fontId="45" fillId="0" borderId="3" xfId="0" applyFont="1" applyBorder="1" applyAlignment="1">
      <alignment horizontal="left"/>
    </xf>
    <xf numFmtId="0" fontId="28" fillId="3" borderId="4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/>
    </xf>
    <xf numFmtId="0" fontId="52" fillId="0" borderId="6" xfId="0" applyFont="1" applyBorder="1" applyAlignment="1">
      <alignment wrapText="1"/>
    </xf>
    <xf numFmtId="0" fontId="52" fillId="0" borderId="7" xfId="0" applyFont="1" applyBorder="1" applyAlignment="1">
      <alignment wrapText="1"/>
    </xf>
    <xf numFmtId="4" fontId="53" fillId="0" borderId="4" xfId="0" applyNumberFormat="1" applyFont="1" applyBorder="1" applyAlignment="1">
      <alignment horizontal="right"/>
    </xf>
    <xf numFmtId="0" fontId="55" fillId="0" borderId="3" xfId="0" applyFont="1" applyBorder="1" applyAlignment="1">
      <alignment horizontal="right"/>
    </xf>
    <xf numFmtId="4" fontId="53" fillId="0" borderId="4" xfId="0" applyNumberFormat="1" applyFont="1" applyBorder="1" applyAlignment="1">
      <alignment wrapText="1"/>
    </xf>
    <xf numFmtId="4" fontId="53" fillId="0" borderId="3" xfId="0" applyNumberFormat="1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39" fontId="21" fillId="2" borderId="4" xfId="0" applyNumberFormat="1" applyFont="1" applyFill="1" applyBorder="1" applyAlignment="1">
      <alignment horizontal="right" wrapText="1"/>
    </xf>
    <xf numFmtId="0" fontId="0" fillId="0" borderId="5" xfId="0" applyFont="1" applyBorder="1" applyAlignment="1">
      <alignment horizontal="right" wrapText="1"/>
    </xf>
    <xf numFmtId="0" fontId="0" fillId="0" borderId="3" xfId="0" applyFont="1" applyBorder="1" applyAlignment="1">
      <alignment horizontal="right" wrapText="1"/>
    </xf>
    <xf numFmtId="39" fontId="20" fillId="2" borderId="4" xfId="0" applyNumberFormat="1" applyFont="1" applyFill="1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39" fontId="21" fillId="2" borderId="5" xfId="0" applyNumberFormat="1" applyFont="1" applyFill="1" applyBorder="1" applyAlignment="1">
      <alignment horizontal="right" wrapText="1"/>
    </xf>
    <xf numFmtId="39" fontId="21" fillId="2" borderId="3" xfId="0" applyNumberFormat="1" applyFont="1" applyFill="1" applyBorder="1" applyAlignment="1">
      <alignment horizontal="right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9" fontId="20" fillId="2" borderId="5" xfId="0" applyNumberFormat="1" applyFont="1" applyFill="1" applyBorder="1" applyAlignment="1">
      <alignment horizontal="right" wrapText="1"/>
    </xf>
    <xf numFmtId="39" fontId="20" fillId="2" borderId="3" xfId="0" applyNumberFormat="1" applyFont="1" applyFill="1" applyBorder="1" applyAlignment="1">
      <alignment horizontal="right" wrapText="1"/>
    </xf>
    <xf numFmtId="0" fontId="39" fillId="2" borderId="4" xfId="0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8" fillId="2" borderId="4" xfId="0" applyFont="1" applyFill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34" fillId="0" borderId="5" xfId="0" applyFont="1" applyBorder="1" applyAlignment="1">
      <alignment horizontal="left" wrapText="1"/>
    </xf>
    <xf numFmtId="0" fontId="34" fillId="0" borderId="3" xfId="0" applyFont="1" applyBorder="1" applyAlignment="1">
      <alignment horizontal="left" wrapText="1"/>
    </xf>
    <xf numFmtId="0" fontId="38" fillId="7" borderId="4" xfId="0" applyFont="1" applyFill="1" applyBorder="1" applyAlignment="1">
      <alignment horizontal="left" wrapText="1"/>
    </xf>
    <xf numFmtId="0" fontId="0" fillId="7" borderId="5" xfId="0" applyFont="1" applyFill="1" applyBorder="1" applyAlignment="1">
      <alignment horizontal="left" wrapText="1"/>
    </xf>
    <xf numFmtId="0" fontId="0" fillId="7" borderId="3" xfId="0" applyFont="1" applyFill="1" applyBorder="1" applyAlignment="1">
      <alignment horizontal="left" wrapText="1"/>
    </xf>
    <xf numFmtId="0" fontId="39" fillId="5" borderId="4" xfId="0" applyFont="1" applyFill="1" applyBorder="1" applyAlignment="1">
      <alignment horizontal="left" wrapText="1"/>
    </xf>
    <xf numFmtId="0" fontId="34" fillId="5" borderId="5" xfId="0" applyFont="1" applyFill="1" applyBorder="1" applyAlignment="1">
      <alignment horizontal="left" wrapText="1"/>
    </xf>
    <xf numFmtId="0" fontId="34" fillId="5" borderId="3" xfId="0" applyFont="1" applyFill="1" applyBorder="1" applyAlignment="1">
      <alignment horizontal="left" wrapText="1"/>
    </xf>
    <xf numFmtId="0" fontId="38" fillId="2" borderId="4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41" fillId="2" borderId="4" xfId="0" applyFont="1" applyFill="1" applyBorder="1" applyAlignment="1">
      <alignment horizontal="left" wrapText="1"/>
    </xf>
    <xf numFmtId="0" fontId="41" fillId="2" borderId="5" xfId="0" applyFont="1" applyFill="1" applyBorder="1" applyAlignment="1">
      <alignment horizontal="left" wrapText="1"/>
    </xf>
    <xf numFmtId="0" fontId="41" fillId="2" borderId="3" xfId="0" applyFont="1" applyFill="1" applyBorder="1" applyAlignment="1">
      <alignment horizontal="left" wrapText="1"/>
    </xf>
    <xf numFmtId="0" fontId="38" fillId="2" borderId="5" xfId="0" applyFont="1" applyFill="1" applyBorder="1" applyAlignment="1">
      <alignment horizontal="left" wrapText="1"/>
    </xf>
    <xf numFmtId="0" fontId="38" fillId="2" borderId="3" xfId="0" applyFont="1" applyFill="1" applyBorder="1" applyAlignment="1">
      <alignment horizontal="left" wrapText="1"/>
    </xf>
    <xf numFmtId="0" fontId="19" fillId="2" borderId="4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8" fillId="5" borderId="4" xfId="0" applyFont="1" applyFill="1" applyBorder="1" applyAlignment="1">
      <alignment horizontal="left" wrapText="1"/>
    </xf>
    <xf numFmtId="0" fontId="18" fillId="5" borderId="5" xfId="0" applyFont="1" applyFill="1" applyBorder="1" applyAlignment="1">
      <alignment horizontal="left" wrapText="1"/>
    </xf>
    <xf numFmtId="0" fontId="18" fillId="5" borderId="3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37" fillId="2" borderId="4" xfId="0" applyFont="1" applyFill="1" applyBorder="1" applyAlignment="1">
      <alignment horizontal="left" wrapText="1"/>
    </xf>
    <xf numFmtId="0" fontId="37" fillId="2" borderId="5" xfId="0" applyFont="1" applyFill="1" applyBorder="1" applyAlignment="1">
      <alignment horizontal="left" wrapText="1"/>
    </xf>
    <xf numFmtId="0" fontId="37" fillId="2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abSelected="1" workbookViewId="0">
      <selection activeCell="J44" sqref="J44"/>
    </sheetView>
  </sheetViews>
  <sheetFormatPr defaultRowHeight="15.75" x14ac:dyDescent="0.25"/>
  <cols>
    <col min="1" max="4" width="9.140625" style="33"/>
    <col min="5" max="5" width="24" style="33" customWidth="1"/>
    <col min="6" max="7" width="20.28515625" style="33" hidden="1" customWidth="1"/>
    <col min="8" max="8" width="22.85546875" style="33" hidden="1" customWidth="1"/>
    <col min="9" max="10" width="22.85546875" style="33" customWidth="1"/>
    <col min="11" max="12" width="20.28515625" style="33" bestFit="1" customWidth="1"/>
    <col min="13" max="16384" width="9.140625" style="33"/>
  </cols>
  <sheetData>
    <row r="1" spans="1:21" ht="42" customHeight="1" x14ac:dyDescent="0.25">
      <c r="A1" s="191" t="s">
        <v>162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</row>
    <row r="2" spans="1:21" ht="18" customHeight="1" x14ac:dyDescent="0.25">
      <c r="A2" s="177" t="s">
        <v>171</v>
      </c>
      <c r="B2" s="201"/>
      <c r="C2" s="201"/>
      <c r="D2" s="9"/>
      <c r="E2" s="9"/>
      <c r="F2" s="9"/>
      <c r="G2" s="103"/>
      <c r="H2" s="103"/>
      <c r="I2" s="153"/>
      <c r="J2" s="153"/>
      <c r="K2" s="9"/>
      <c r="L2" s="9"/>
    </row>
    <row r="3" spans="1:21" x14ac:dyDescent="0.25">
      <c r="A3" s="177" t="s">
        <v>26</v>
      </c>
      <c r="B3" s="177"/>
      <c r="C3" s="177"/>
      <c r="D3" s="177"/>
      <c r="E3" s="177"/>
      <c r="F3" s="177"/>
      <c r="G3" s="177"/>
      <c r="H3" s="177"/>
      <c r="I3" s="177"/>
      <c r="J3" s="177"/>
      <c r="K3" s="192"/>
      <c r="L3" s="192"/>
    </row>
    <row r="4" spans="1:21" x14ac:dyDescent="0.25">
      <c r="A4" s="9"/>
      <c r="B4" s="9"/>
      <c r="C4" s="9"/>
      <c r="D4" s="9"/>
      <c r="E4" s="9"/>
      <c r="F4" s="9"/>
      <c r="G4" s="103"/>
      <c r="H4" s="103"/>
      <c r="I4" s="153"/>
      <c r="J4" s="153"/>
      <c r="K4" s="10"/>
      <c r="L4" s="10"/>
    </row>
    <row r="5" spans="1:21" ht="18" customHeight="1" x14ac:dyDescent="0.25">
      <c r="A5" s="177" t="s">
        <v>31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</row>
    <row r="6" spans="1:21" x14ac:dyDescent="0.25">
      <c r="A6" s="35"/>
      <c r="B6" s="36"/>
      <c r="C6" s="36"/>
      <c r="D6" s="36"/>
      <c r="E6" s="37"/>
      <c r="F6" s="38"/>
      <c r="G6" s="38"/>
      <c r="H6" s="38"/>
      <c r="I6" s="38"/>
      <c r="J6" s="38"/>
      <c r="K6" s="38"/>
      <c r="L6" s="39" t="s">
        <v>39</v>
      </c>
    </row>
    <row r="7" spans="1:21" ht="30" x14ac:dyDescent="0.25">
      <c r="A7" s="40"/>
      <c r="B7" s="41"/>
      <c r="C7" s="41"/>
      <c r="D7" s="42"/>
      <c r="E7" s="43"/>
      <c r="F7" s="44" t="s">
        <v>34</v>
      </c>
      <c r="G7" s="44" t="s">
        <v>108</v>
      </c>
      <c r="H7" s="105" t="s">
        <v>151</v>
      </c>
      <c r="I7" s="105" t="s">
        <v>152</v>
      </c>
      <c r="J7" s="105" t="s">
        <v>153</v>
      </c>
      <c r="K7" s="44" t="s">
        <v>154</v>
      </c>
      <c r="L7" s="44" t="s">
        <v>155</v>
      </c>
    </row>
    <row r="8" spans="1:21" x14ac:dyDescent="0.25">
      <c r="A8" s="193" t="s">
        <v>0</v>
      </c>
      <c r="B8" s="176"/>
      <c r="C8" s="176"/>
      <c r="D8" s="176"/>
      <c r="E8" s="194"/>
      <c r="F8" s="45">
        <f>SUM(F9:F10)</f>
        <v>9021806.3499999996</v>
      </c>
      <c r="G8" s="106">
        <f>G9+G10</f>
        <v>-863722.88000000024</v>
      </c>
      <c r="H8" s="45">
        <f>H9+H10</f>
        <v>8158083.4699999997</v>
      </c>
      <c r="I8" s="45">
        <f>I9+I10</f>
        <v>9021806.3599999994</v>
      </c>
      <c r="J8" s="45">
        <f t="shared" ref="J8" si="0">J9+J10</f>
        <v>9892281.2699999996</v>
      </c>
      <c r="K8" s="45">
        <f>SUM(K9:K10)</f>
        <v>10139588.301749999</v>
      </c>
      <c r="L8" s="45">
        <f>SUM(L9:L10)</f>
        <v>10371709.391749999</v>
      </c>
    </row>
    <row r="9" spans="1:21" x14ac:dyDescent="0.25">
      <c r="A9" s="190" t="s">
        <v>1</v>
      </c>
      <c r="B9" s="186"/>
      <c r="C9" s="186"/>
      <c r="D9" s="186"/>
      <c r="E9" s="195"/>
      <c r="F9" s="46">
        <v>8986147.9000000004</v>
      </c>
      <c r="G9" s="107">
        <f>H9-F9</f>
        <v>-978373.03000000026</v>
      </c>
      <c r="H9" s="46">
        <v>8007774.8700000001</v>
      </c>
      <c r="I9" s="46">
        <v>8986147.9900000002</v>
      </c>
      <c r="J9" s="46">
        <f>' Račun prihoda i rashoda '!I10</f>
        <v>9872281.2699999996</v>
      </c>
      <c r="K9" s="46">
        <f>' Račun prihoda i rashoda '!J10</f>
        <v>10119088.301749999</v>
      </c>
      <c r="L9" s="46">
        <f>' Račun prihoda i rashoda '!K10</f>
        <v>10350696.891749999</v>
      </c>
    </row>
    <row r="10" spans="1:21" x14ac:dyDescent="0.25">
      <c r="A10" s="196" t="s">
        <v>163</v>
      </c>
      <c r="B10" s="195"/>
      <c r="C10" s="195"/>
      <c r="D10" s="195"/>
      <c r="E10" s="195"/>
      <c r="F10" s="46">
        <f>' Račun prihoda i rashoda '!E35</f>
        <v>35658.449999999997</v>
      </c>
      <c r="G10" s="107">
        <f>H10-F10</f>
        <v>114650.15000000001</v>
      </c>
      <c r="H10" s="46">
        <v>150308.6</v>
      </c>
      <c r="I10" s="46">
        <v>35658.370000000003</v>
      </c>
      <c r="J10" s="46">
        <f>' Račun prihoda i rashoda '!I32</f>
        <v>20000</v>
      </c>
      <c r="K10" s="46">
        <f>' Račun prihoda i rashoda '!J32</f>
        <v>20500</v>
      </c>
      <c r="L10" s="46">
        <f>' Račun prihoda i rashoda '!K32</f>
        <v>21012.499999999996</v>
      </c>
    </row>
    <row r="11" spans="1:21" x14ac:dyDescent="0.25">
      <c r="A11" s="47" t="s">
        <v>2</v>
      </c>
      <c r="B11" s="48"/>
      <c r="C11" s="48"/>
      <c r="D11" s="48"/>
      <c r="E11" s="48"/>
      <c r="F11" s="45">
        <f>SUM(F12:F14)</f>
        <v>9021806.3499999996</v>
      </c>
      <c r="G11" s="106">
        <f>G12+G13+G14</f>
        <v>-751518.91000000061</v>
      </c>
      <c r="H11" s="45">
        <f>H12+H13+H14</f>
        <v>8270287.4399999995</v>
      </c>
      <c r="I11" s="45">
        <f>I12+I13+I14</f>
        <v>9021806.3599999994</v>
      </c>
      <c r="J11" s="45">
        <f t="shared" ref="J11" si="1">J12+J13+J14</f>
        <v>9892281.2699999996</v>
      </c>
      <c r="K11" s="45">
        <f t="shared" ref="K11:L11" si="2">SUM(K12:K14)</f>
        <v>10139588.301749999</v>
      </c>
      <c r="L11" s="45">
        <f t="shared" si="2"/>
        <v>10371709.391749997</v>
      </c>
    </row>
    <row r="12" spans="1:21" x14ac:dyDescent="0.25">
      <c r="A12" s="185" t="s">
        <v>3</v>
      </c>
      <c r="B12" s="186"/>
      <c r="C12" s="186"/>
      <c r="D12" s="186"/>
      <c r="E12" s="186"/>
      <c r="F12" s="46">
        <v>8102081.3600000003</v>
      </c>
      <c r="G12" s="107">
        <f>H12-F12</f>
        <v>-76954.520000000484</v>
      </c>
      <c r="H12" s="46">
        <v>8025126.8399999999</v>
      </c>
      <c r="I12" s="46">
        <v>8102081.3600000003</v>
      </c>
      <c r="J12" s="46">
        <f>' Račun prihoda i rashoda '!I43</f>
        <v>8803884</v>
      </c>
      <c r="K12" s="46">
        <f>' Račun prihoda i rashoda '!J43</f>
        <v>9023981.0999999996</v>
      </c>
      <c r="L12" s="46">
        <f>' Račun prihoda i rashoda '!K43</f>
        <v>9249580.6274999976</v>
      </c>
    </row>
    <row r="13" spans="1:21" x14ac:dyDescent="0.25">
      <c r="A13" s="196" t="s">
        <v>4</v>
      </c>
      <c r="B13" s="195"/>
      <c r="C13" s="195"/>
      <c r="D13" s="195"/>
      <c r="E13" s="195"/>
      <c r="F13" s="46">
        <f>' Račun prihoda i rashoda '!E68</f>
        <v>884066.63000000012</v>
      </c>
      <c r="G13" s="107">
        <f>H13-F13</f>
        <v>-678189.24000000011</v>
      </c>
      <c r="H13" s="46">
        <v>205877.39</v>
      </c>
      <c r="I13" s="46">
        <v>884066.63</v>
      </c>
      <c r="J13" s="46">
        <f>' Račun prihoda i rashoda '!I68</f>
        <v>1051397.27</v>
      </c>
      <c r="K13" s="46">
        <f>' Račun prihoda i rashoda '!J68</f>
        <v>1077682.2017499998</v>
      </c>
      <c r="L13" s="46">
        <f>' Račun prihoda i rashoda '!K68</f>
        <v>1083255.6392499998</v>
      </c>
      <c r="M13" s="34"/>
      <c r="N13" s="34"/>
      <c r="O13" s="34"/>
      <c r="P13" s="34"/>
      <c r="Q13" s="34"/>
      <c r="R13" s="34"/>
      <c r="S13" s="34"/>
      <c r="T13" s="34"/>
      <c r="U13" s="34"/>
    </row>
    <row r="14" spans="1:21" x14ac:dyDescent="0.25">
      <c r="A14" s="185" t="s">
        <v>70</v>
      </c>
      <c r="B14" s="199"/>
      <c r="C14" s="199"/>
      <c r="D14" s="199"/>
      <c r="E14" s="200"/>
      <c r="F14" s="46">
        <f>' Račun prihoda i rashoda '!E82</f>
        <v>35658.36</v>
      </c>
      <c r="G14" s="107">
        <f>H14-F14</f>
        <v>3624.8499999999985</v>
      </c>
      <c r="H14" s="46">
        <v>39283.21</v>
      </c>
      <c r="I14" s="46">
        <v>35658.370000000003</v>
      </c>
      <c r="J14" s="46">
        <f>' Račun prihoda i rashoda '!I82</f>
        <v>37000</v>
      </c>
      <c r="K14" s="46">
        <f>' Račun prihoda i rashoda '!J82</f>
        <v>37925</v>
      </c>
      <c r="L14" s="46">
        <f>' Račun prihoda i rashoda '!K82</f>
        <v>38873.125</v>
      </c>
      <c r="M14" s="34"/>
      <c r="N14" s="34"/>
      <c r="O14" s="34"/>
      <c r="P14" s="34"/>
      <c r="Q14" s="34"/>
      <c r="R14" s="34"/>
      <c r="S14" s="34"/>
      <c r="T14" s="34"/>
      <c r="U14" s="34"/>
    </row>
    <row r="15" spans="1:21" x14ac:dyDescent="0.25">
      <c r="A15" s="175" t="s">
        <v>5</v>
      </c>
      <c r="B15" s="176"/>
      <c r="C15" s="176"/>
      <c r="D15" s="176"/>
      <c r="E15" s="176"/>
      <c r="F15" s="45">
        <f>SUM(F8-F11)</f>
        <v>0</v>
      </c>
      <c r="G15" s="106"/>
      <c r="H15" s="45">
        <f>SUM(H8-H11)</f>
        <v>-112203.96999999974</v>
      </c>
      <c r="I15" s="45">
        <f>SUM(I8-I11)</f>
        <v>0</v>
      </c>
      <c r="J15" s="45">
        <f t="shared" ref="J15" si="3">SUM(J8-J11)</f>
        <v>0</v>
      </c>
      <c r="K15" s="45">
        <f>SUM(K8-K11)</f>
        <v>0</v>
      </c>
      <c r="L15" s="45">
        <f>SUM(L8-L11)</f>
        <v>1.862645149230957E-9</v>
      </c>
    </row>
    <row r="16" spans="1:21" x14ac:dyDescent="0.25">
      <c r="A16" s="9"/>
      <c r="B16" s="49"/>
      <c r="C16" s="49"/>
      <c r="D16" s="49"/>
      <c r="E16" s="49"/>
      <c r="F16" s="50"/>
      <c r="G16" s="50"/>
      <c r="H16" s="50"/>
      <c r="I16" s="50"/>
      <c r="J16" s="50"/>
      <c r="K16" s="50"/>
      <c r="L16" s="50"/>
    </row>
    <row r="17" spans="1:12" ht="18" customHeight="1" x14ac:dyDescent="0.25">
      <c r="A17" s="177" t="s">
        <v>32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</row>
    <row r="18" spans="1:12" x14ac:dyDescent="0.25">
      <c r="A18" s="9"/>
      <c r="B18" s="49"/>
      <c r="C18" s="49"/>
      <c r="D18" s="49"/>
      <c r="E18" s="49"/>
      <c r="F18" s="50"/>
      <c r="G18" s="50"/>
      <c r="H18" s="50"/>
      <c r="I18" s="50"/>
      <c r="J18" s="50"/>
      <c r="K18" s="50"/>
      <c r="L18" s="50"/>
    </row>
    <row r="19" spans="1:12" ht="30" x14ac:dyDescent="0.25">
      <c r="A19" s="40"/>
      <c r="B19" s="41"/>
      <c r="C19" s="41"/>
      <c r="D19" s="42"/>
      <c r="E19" s="43"/>
      <c r="F19" s="44" t="s">
        <v>34</v>
      </c>
      <c r="G19" s="44" t="s">
        <v>139</v>
      </c>
      <c r="H19" s="105" t="s">
        <v>151</v>
      </c>
      <c r="I19" s="105" t="s">
        <v>152</v>
      </c>
      <c r="J19" s="105" t="s">
        <v>153</v>
      </c>
      <c r="K19" s="44" t="s">
        <v>154</v>
      </c>
      <c r="L19" s="44" t="s">
        <v>155</v>
      </c>
    </row>
    <row r="20" spans="1:12" ht="15.75" customHeight="1" x14ac:dyDescent="0.25">
      <c r="A20" s="190" t="s">
        <v>7</v>
      </c>
      <c r="B20" s="197"/>
      <c r="C20" s="197"/>
      <c r="D20" s="197"/>
      <c r="E20" s="198"/>
      <c r="F20" s="46">
        <v>35658.449999999997</v>
      </c>
      <c r="G20" s="46">
        <v>39495.839999999997</v>
      </c>
      <c r="H20" s="46">
        <v>150308.6</v>
      </c>
      <c r="I20" s="46">
        <v>35658.370000000003</v>
      </c>
      <c r="J20" s="46">
        <f>' Račun prihoda i rashoda '!I35</f>
        <v>0</v>
      </c>
      <c r="K20" s="46">
        <f>' Račun prihoda i rashoda '!J35</f>
        <v>0</v>
      </c>
      <c r="L20" s="46">
        <f>' Račun prihoda i rashoda '!K35</f>
        <v>0</v>
      </c>
    </row>
    <row r="21" spans="1:12" x14ac:dyDescent="0.25">
      <c r="A21" s="190" t="s">
        <v>8</v>
      </c>
      <c r="B21" s="186"/>
      <c r="C21" s="186"/>
      <c r="D21" s="186"/>
      <c r="E21" s="186"/>
      <c r="F21" s="46">
        <v>35658.449999999997</v>
      </c>
      <c r="G21" s="46">
        <v>18788.57</v>
      </c>
      <c r="H21" s="46">
        <v>39283.21</v>
      </c>
      <c r="I21" s="46">
        <v>35658.370000000003</v>
      </c>
      <c r="J21" s="46">
        <f>J14</f>
        <v>37000</v>
      </c>
      <c r="K21" s="46">
        <f t="shared" ref="K21:L21" si="4">K14</f>
        <v>37925</v>
      </c>
      <c r="L21" s="46">
        <f t="shared" si="4"/>
        <v>38873.125</v>
      </c>
    </row>
    <row r="22" spans="1:12" x14ac:dyDescent="0.25">
      <c r="A22" s="175" t="s">
        <v>9</v>
      </c>
      <c r="B22" s="176"/>
      <c r="C22" s="176"/>
      <c r="D22" s="176"/>
      <c r="E22" s="176"/>
      <c r="F22" s="45">
        <f>F20-F21</f>
        <v>0</v>
      </c>
      <c r="G22" s="45">
        <f t="shared" ref="G22:I22" si="5">G20-G21</f>
        <v>20707.269999999997</v>
      </c>
      <c r="H22" s="45">
        <f t="shared" si="5"/>
        <v>111025.39000000001</v>
      </c>
      <c r="I22" s="45">
        <f t="shared" si="5"/>
        <v>0</v>
      </c>
      <c r="J22" s="45">
        <f>J21-J20</f>
        <v>37000</v>
      </c>
      <c r="K22" s="45">
        <f t="shared" ref="K22:L22" si="6">K21-K20</f>
        <v>37925</v>
      </c>
      <c r="L22" s="45">
        <f t="shared" si="6"/>
        <v>38873.125</v>
      </c>
    </row>
    <row r="23" spans="1:12" x14ac:dyDescent="0.25">
      <c r="A23" s="51"/>
      <c r="B23" s="49"/>
      <c r="C23" s="49"/>
      <c r="D23" s="49"/>
      <c r="E23" s="49"/>
      <c r="F23" s="50"/>
      <c r="G23" s="50"/>
      <c r="H23" s="50"/>
      <c r="J23" s="50"/>
      <c r="K23" s="50"/>
      <c r="L23" s="50"/>
    </row>
    <row r="24" spans="1:12" ht="18" customHeight="1" x14ac:dyDescent="0.25">
      <c r="A24" s="177" t="s">
        <v>36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</row>
    <row r="25" spans="1:12" x14ac:dyDescent="0.25">
      <c r="A25" s="51"/>
      <c r="B25" s="49"/>
      <c r="C25" s="49"/>
      <c r="D25" s="49"/>
      <c r="E25" s="49"/>
      <c r="F25" s="50"/>
      <c r="G25" s="50"/>
      <c r="H25" s="50"/>
      <c r="I25" s="50"/>
      <c r="J25" s="50"/>
      <c r="K25" s="50"/>
      <c r="L25" s="50"/>
    </row>
    <row r="26" spans="1:12" ht="30" x14ac:dyDescent="0.25">
      <c r="A26" s="187" t="s">
        <v>140</v>
      </c>
      <c r="B26" s="188"/>
      <c r="C26" s="188"/>
      <c r="D26" s="188"/>
      <c r="E26" s="189"/>
      <c r="F26" s="44" t="s">
        <v>34</v>
      </c>
      <c r="G26" s="44" t="s">
        <v>139</v>
      </c>
      <c r="H26" s="105" t="s">
        <v>151</v>
      </c>
      <c r="I26" s="105" t="s">
        <v>152</v>
      </c>
      <c r="J26" s="105" t="s">
        <v>153</v>
      </c>
      <c r="K26" s="44" t="s">
        <v>154</v>
      </c>
      <c r="L26" s="44" t="s">
        <v>155</v>
      </c>
    </row>
    <row r="27" spans="1:12" ht="27.75" customHeight="1" x14ac:dyDescent="0.25">
      <c r="A27" s="179" t="s">
        <v>33</v>
      </c>
      <c r="B27" s="180"/>
      <c r="C27" s="180"/>
      <c r="D27" s="180"/>
      <c r="E27" s="181"/>
      <c r="F27" s="52">
        <f>F28</f>
        <v>0</v>
      </c>
      <c r="G27" s="52">
        <v>-52202.25</v>
      </c>
      <c r="H27" s="52">
        <f>H28</f>
        <v>60001.75</v>
      </c>
      <c r="I27" s="52">
        <f>I28</f>
        <v>0</v>
      </c>
      <c r="J27" s="52">
        <f>J28</f>
        <v>0</v>
      </c>
      <c r="K27" s="52">
        <f>K15</f>
        <v>0</v>
      </c>
      <c r="L27" s="55">
        <f>L15</f>
        <v>1.862645149230957E-9</v>
      </c>
    </row>
    <row r="28" spans="1:12" ht="30" customHeight="1" x14ac:dyDescent="0.25">
      <c r="A28" s="182" t="s">
        <v>6</v>
      </c>
      <c r="B28" s="183"/>
      <c r="C28" s="183"/>
      <c r="D28" s="183"/>
      <c r="E28" s="184"/>
      <c r="F28" s="53">
        <f>F15</f>
        <v>0</v>
      </c>
      <c r="G28" s="53">
        <v>0</v>
      </c>
      <c r="H28" s="53">
        <v>60001.75</v>
      </c>
      <c r="I28" s="53">
        <v>0</v>
      </c>
      <c r="J28" s="53">
        <v>0</v>
      </c>
      <c r="K28" s="53">
        <f>K15</f>
        <v>0</v>
      </c>
      <c r="L28" s="56">
        <f t="shared" ref="L28" si="7">L15</f>
        <v>1.862645149230957E-9</v>
      </c>
    </row>
    <row r="29" spans="1:12" x14ac:dyDescent="0.25">
      <c r="F29" s="54"/>
      <c r="G29" s="54"/>
      <c r="H29" s="54"/>
      <c r="I29" s="54"/>
      <c r="J29" s="54"/>
      <c r="K29" s="54"/>
      <c r="L29" s="54"/>
    </row>
    <row r="30" spans="1:12" x14ac:dyDescent="0.25">
      <c r="F30" s="54"/>
      <c r="G30" s="54"/>
      <c r="H30" s="54"/>
      <c r="I30" s="54"/>
      <c r="J30" s="54"/>
      <c r="K30" s="54"/>
      <c r="L30" s="54"/>
    </row>
    <row r="31" spans="1:12" ht="23.25" customHeight="1" x14ac:dyDescent="0.25">
      <c r="A31" s="185" t="s">
        <v>10</v>
      </c>
      <c r="B31" s="186"/>
      <c r="C31" s="186"/>
      <c r="D31" s="186"/>
      <c r="E31" s="186"/>
      <c r="F31" s="46">
        <v>0</v>
      </c>
      <c r="G31" s="46"/>
      <c r="H31" s="46">
        <v>0</v>
      </c>
      <c r="I31" s="46"/>
      <c r="J31" s="46"/>
      <c r="K31" s="46">
        <v>0</v>
      </c>
      <c r="L31" s="46">
        <v>0</v>
      </c>
    </row>
    <row r="32" spans="1:12" ht="11.25" customHeight="1" x14ac:dyDescent="0.25">
      <c r="A32" s="6"/>
      <c r="B32" s="7"/>
      <c r="C32" s="7"/>
      <c r="D32" s="7"/>
      <c r="E32" s="7"/>
      <c r="F32" s="8"/>
      <c r="G32" s="8"/>
      <c r="H32" s="8"/>
      <c r="I32" s="8"/>
      <c r="J32" s="8"/>
      <c r="K32" s="8"/>
      <c r="L32" s="8"/>
    </row>
    <row r="34" spans="10:11" x14ac:dyDescent="0.25">
      <c r="J34" s="33" t="s">
        <v>164</v>
      </c>
    </row>
    <row r="35" spans="10:11" x14ac:dyDescent="0.25">
      <c r="J35" s="33" t="s">
        <v>165</v>
      </c>
    </row>
    <row r="36" spans="10:11" x14ac:dyDescent="0.25">
      <c r="K36" s="33" t="s">
        <v>166</v>
      </c>
    </row>
  </sheetData>
  <mergeCells count="20">
    <mergeCell ref="A21:E21"/>
    <mergeCell ref="A1:L1"/>
    <mergeCell ref="A3:L3"/>
    <mergeCell ref="A5:L5"/>
    <mergeCell ref="A8:E8"/>
    <mergeCell ref="A9:E9"/>
    <mergeCell ref="A10:E10"/>
    <mergeCell ref="A12:E12"/>
    <mergeCell ref="A13:E13"/>
    <mergeCell ref="A15:E15"/>
    <mergeCell ref="A17:L17"/>
    <mergeCell ref="A20:E20"/>
    <mergeCell ref="A14:E14"/>
    <mergeCell ref="A2:C2"/>
    <mergeCell ref="A22:E22"/>
    <mergeCell ref="A24:L24"/>
    <mergeCell ref="A27:E27"/>
    <mergeCell ref="A28:E28"/>
    <mergeCell ref="A31:E31"/>
    <mergeCell ref="A26:E26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topLeftCell="A76" workbookViewId="0">
      <selection activeCell="J104" sqref="J104"/>
    </sheetView>
  </sheetViews>
  <sheetFormatPr defaultRowHeight="15" x14ac:dyDescent="0.25"/>
  <cols>
    <col min="1" max="1" width="8" style="2" customWidth="1"/>
    <col min="2" max="2" width="6.5703125" style="2" customWidth="1"/>
    <col min="3" max="3" width="6" style="2" customWidth="1"/>
    <col min="4" max="4" width="29" style="2" customWidth="1"/>
    <col min="5" max="5" width="15.7109375" style="2" hidden="1" customWidth="1"/>
    <col min="6" max="6" width="15.28515625" style="2" hidden="1" customWidth="1"/>
    <col min="7" max="7" width="19.7109375" style="2" hidden="1" customWidth="1"/>
    <col min="8" max="9" width="19.7109375" style="2" customWidth="1"/>
    <col min="10" max="11" width="13.42578125" style="2" bestFit="1" customWidth="1"/>
    <col min="12" max="15" width="9.140625" style="2"/>
    <col min="16" max="16" width="9.28515625" style="2" bestFit="1" customWidth="1"/>
    <col min="17" max="16384" width="9.140625" style="2"/>
  </cols>
  <sheetData>
    <row r="1" spans="1:12" ht="42" customHeight="1" x14ac:dyDescent="0.25">
      <c r="A1" s="191" t="s">
        <v>161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</row>
    <row r="2" spans="1:12" ht="18" customHeight="1" x14ac:dyDescent="0.25">
      <c r="A2" s="223">
        <v>45203</v>
      </c>
      <c r="B2" s="201"/>
      <c r="C2" s="57"/>
      <c r="D2" s="57"/>
      <c r="E2" s="57"/>
      <c r="F2" s="74"/>
      <c r="G2" s="74"/>
      <c r="H2" s="152"/>
      <c r="I2" s="152"/>
      <c r="J2" s="57"/>
      <c r="K2" s="57"/>
    </row>
    <row r="3" spans="1:12" ht="18" customHeight="1" x14ac:dyDescent="0.25">
      <c r="A3" s="147"/>
      <c r="B3" s="148"/>
      <c r="C3" s="146"/>
      <c r="D3" s="146"/>
      <c r="E3" s="146"/>
      <c r="F3" s="146"/>
      <c r="G3" s="146"/>
      <c r="H3" s="152"/>
      <c r="I3" s="152"/>
      <c r="J3" s="146"/>
      <c r="K3" s="146"/>
    </row>
    <row r="4" spans="1:12" x14ac:dyDescent="0.25">
      <c r="A4" s="57"/>
      <c r="B4" s="57"/>
      <c r="C4" s="57"/>
      <c r="D4" s="57" t="s">
        <v>26</v>
      </c>
      <c r="E4" s="57"/>
      <c r="F4" s="74"/>
      <c r="G4" s="74"/>
      <c r="H4" s="152"/>
      <c r="I4" s="152"/>
      <c r="J4" s="58"/>
      <c r="K4" s="58"/>
    </row>
    <row r="5" spans="1:12" x14ac:dyDescent="0.25">
      <c r="A5" s="146"/>
      <c r="B5" s="146"/>
      <c r="C5" s="146"/>
      <c r="D5" s="146"/>
      <c r="E5" s="146"/>
      <c r="F5" s="146"/>
      <c r="G5" s="146"/>
      <c r="H5" s="152"/>
      <c r="I5" s="152"/>
      <c r="J5" s="58"/>
      <c r="K5" s="58"/>
    </row>
    <row r="6" spans="1:12" ht="18" customHeight="1" x14ac:dyDescent="0.25">
      <c r="A6" s="191" t="s">
        <v>12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</row>
    <row r="7" spans="1:12" x14ac:dyDescent="0.25">
      <c r="A7" s="191" t="s">
        <v>1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</row>
    <row r="8" spans="1:12" x14ac:dyDescent="0.25">
      <c r="A8" s="221" t="s">
        <v>118</v>
      </c>
      <c r="B8" s="222"/>
      <c r="C8" s="222"/>
      <c r="D8" s="222"/>
      <c r="E8" s="57"/>
      <c r="F8" s="74"/>
      <c r="G8" s="74"/>
      <c r="H8" s="152"/>
      <c r="I8" s="152"/>
      <c r="J8" s="58"/>
      <c r="K8" s="15" t="s">
        <v>71</v>
      </c>
    </row>
    <row r="9" spans="1:12" ht="25.5" x14ac:dyDescent="0.25">
      <c r="A9" s="75" t="s">
        <v>13</v>
      </c>
      <c r="B9" s="59" t="s">
        <v>14</v>
      </c>
      <c r="C9" s="59" t="s">
        <v>15</v>
      </c>
      <c r="D9" s="59" t="s">
        <v>11</v>
      </c>
      <c r="E9" s="75" t="s">
        <v>34</v>
      </c>
      <c r="F9" s="75" t="s">
        <v>108</v>
      </c>
      <c r="G9" s="27" t="s">
        <v>151</v>
      </c>
      <c r="H9" s="27" t="s">
        <v>152</v>
      </c>
      <c r="I9" s="27" t="s">
        <v>153</v>
      </c>
      <c r="J9" s="75" t="s">
        <v>154</v>
      </c>
      <c r="K9" s="75" t="s">
        <v>155</v>
      </c>
    </row>
    <row r="10" spans="1:12" x14ac:dyDescent="0.25">
      <c r="A10" s="60">
        <v>6</v>
      </c>
      <c r="B10" s="60"/>
      <c r="C10" s="63"/>
      <c r="D10" s="60" t="s">
        <v>1</v>
      </c>
      <c r="E10" s="114">
        <f>E11+E16+E18+E22+E24+E29+E31</f>
        <v>8986147.9000000004</v>
      </c>
      <c r="F10" s="114"/>
      <c r="G10" s="114">
        <f>G11+G16+G18+G22+G24+G29+G31</f>
        <v>0</v>
      </c>
      <c r="H10" s="114">
        <f>H11+H16+H18+H22+H24+H29+H31</f>
        <v>8986147.9000000004</v>
      </c>
      <c r="I10" s="158">
        <f t="shared" ref="I10" si="0">I11+I16+I18+I22+I24+I29+I31</f>
        <v>9872281.2699999996</v>
      </c>
      <c r="J10" s="114">
        <f>J11+J16+J18+J22+J24+J29+J31</f>
        <v>10119088.301749999</v>
      </c>
      <c r="K10" s="114">
        <f>K11+K16+K18+K22+K24+K29+K31</f>
        <v>10350696.891749999</v>
      </c>
    </row>
    <row r="11" spans="1:12" ht="25.5" x14ac:dyDescent="0.25">
      <c r="A11" s="60"/>
      <c r="B11" s="60">
        <v>63</v>
      </c>
      <c r="C11" s="63"/>
      <c r="D11" s="60" t="s">
        <v>50</v>
      </c>
      <c r="E11" s="114">
        <f>E12+E13+E14+E15</f>
        <v>40148.65</v>
      </c>
      <c r="F11" s="114"/>
      <c r="G11" s="114">
        <f>G12+G13+G14+G15</f>
        <v>0</v>
      </c>
      <c r="H11" s="114">
        <f>H12+H13+H14+H15</f>
        <v>40148.65</v>
      </c>
      <c r="I11" s="158">
        <f t="shared" ref="I11" si="1">I12+I13+I14+I15</f>
        <v>40000</v>
      </c>
      <c r="J11" s="114">
        <f>J12+J13+J14+J15</f>
        <v>41000</v>
      </c>
      <c r="K11" s="114">
        <f>K12+K13+K14+K15</f>
        <v>42024.999999999993</v>
      </c>
    </row>
    <row r="12" spans="1:12" x14ac:dyDescent="0.25">
      <c r="A12" s="60"/>
      <c r="B12" s="60"/>
      <c r="C12" s="63">
        <v>41</v>
      </c>
      <c r="D12" s="61" t="s">
        <v>119</v>
      </c>
      <c r="E12" s="114"/>
      <c r="F12" s="114"/>
      <c r="G12" s="115">
        <v>0</v>
      </c>
      <c r="H12" s="115"/>
      <c r="I12" s="159">
        <v>0</v>
      </c>
      <c r="J12" s="115">
        <f>I12*1.025</f>
        <v>0</v>
      </c>
      <c r="K12" s="115">
        <f>J12*1.025</f>
        <v>0</v>
      </c>
    </row>
    <row r="13" spans="1:12" x14ac:dyDescent="0.25">
      <c r="A13" s="60"/>
      <c r="B13" s="60"/>
      <c r="C13" s="63">
        <v>51</v>
      </c>
      <c r="D13" s="63" t="s">
        <v>54</v>
      </c>
      <c r="E13" s="116"/>
      <c r="F13" s="116"/>
      <c r="G13" s="115">
        <v>0</v>
      </c>
      <c r="H13" s="115"/>
      <c r="I13" s="159">
        <v>0</v>
      </c>
      <c r="J13" s="115">
        <f t="shared" ref="J13:J15" si="2">I13*1.025</f>
        <v>0</v>
      </c>
      <c r="K13" s="115">
        <f t="shared" ref="K13:K15" si="3">J13*1.025</f>
        <v>0</v>
      </c>
    </row>
    <row r="14" spans="1:12" x14ac:dyDescent="0.25">
      <c r="A14" s="116"/>
      <c r="B14" s="116"/>
      <c r="C14" s="117">
        <v>53</v>
      </c>
      <c r="D14" s="116" t="s">
        <v>120</v>
      </c>
      <c r="E14" s="116"/>
      <c r="F14" s="116"/>
      <c r="G14" s="115">
        <v>0</v>
      </c>
      <c r="H14" s="115"/>
      <c r="I14" s="159">
        <v>0</v>
      </c>
      <c r="J14" s="115">
        <f t="shared" si="2"/>
        <v>0</v>
      </c>
      <c r="K14" s="115">
        <f t="shared" si="3"/>
        <v>0</v>
      </c>
    </row>
    <row r="15" spans="1:12" x14ac:dyDescent="0.25">
      <c r="A15" s="60"/>
      <c r="B15" s="60"/>
      <c r="C15" s="63">
        <v>54</v>
      </c>
      <c r="D15" s="63" t="s">
        <v>53</v>
      </c>
      <c r="E15" s="118">
        <v>40148.65</v>
      </c>
      <c r="F15" s="118">
        <v>-16148.65</v>
      </c>
      <c r="G15" s="115">
        <v>0</v>
      </c>
      <c r="H15" s="115">
        <v>40148.65</v>
      </c>
      <c r="I15" s="159">
        <v>40000</v>
      </c>
      <c r="J15" s="115">
        <f t="shared" si="2"/>
        <v>41000</v>
      </c>
      <c r="K15" s="115">
        <f t="shared" si="3"/>
        <v>42024.999999999993</v>
      </c>
    </row>
    <row r="16" spans="1:12" s="3" customFormat="1" x14ac:dyDescent="0.25">
      <c r="A16" s="60"/>
      <c r="B16" s="60">
        <v>64</v>
      </c>
      <c r="C16" s="60"/>
      <c r="D16" s="60" t="s">
        <v>43</v>
      </c>
      <c r="E16" s="114">
        <f>E17</f>
        <v>265.45</v>
      </c>
      <c r="F16" s="114"/>
      <c r="G16" s="114">
        <f t="shared" ref="G16:K16" si="4">G17</f>
        <v>0</v>
      </c>
      <c r="H16" s="114">
        <f t="shared" si="4"/>
        <v>265.45</v>
      </c>
      <c r="I16" s="158">
        <f t="shared" si="4"/>
        <v>300</v>
      </c>
      <c r="J16" s="114">
        <f t="shared" si="4"/>
        <v>307.5</v>
      </c>
      <c r="K16" s="114">
        <f t="shared" si="4"/>
        <v>315.1875</v>
      </c>
    </row>
    <row r="17" spans="1:20" x14ac:dyDescent="0.25">
      <c r="A17" s="63"/>
      <c r="B17" s="63"/>
      <c r="C17" s="63">
        <v>31</v>
      </c>
      <c r="D17" s="63" t="s">
        <v>30</v>
      </c>
      <c r="E17" s="118">
        <v>265.45</v>
      </c>
      <c r="F17" s="118">
        <v>0</v>
      </c>
      <c r="G17" s="118">
        <v>0</v>
      </c>
      <c r="H17" s="118">
        <v>265.45</v>
      </c>
      <c r="I17" s="160">
        <v>300</v>
      </c>
      <c r="J17" s="118">
        <f t="shared" ref="J17:K31" si="5">I17*1.025</f>
        <v>307.5</v>
      </c>
      <c r="K17" s="118">
        <f t="shared" si="5"/>
        <v>315.1875</v>
      </c>
      <c r="M17" s="4"/>
      <c r="N17" s="4"/>
      <c r="O17" s="4"/>
      <c r="P17" s="4"/>
      <c r="Q17" s="4"/>
      <c r="R17" s="4"/>
      <c r="S17" s="4"/>
    </row>
    <row r="18" spans="1:20" ht="38.25" customHeight="1" x14ac:dyDescent="0.25">
      <c r="A18" s="62"/>
      <c r="B18" s="64">
        <v>65</v>
      </c>
      <c r="C18" s="62"/>
      <c r="D18" s="60" t="s">
        <v>121</v>
      </c>
      <c r="E18" s="114">
        <f>E19+E20+E21</f>
        <v>132722.81</v>
      </c>
      <c r="F18" s="114"/>
      <c r="G18" s="114">
        <f t="shared" ref="G18:K18" si="6">G19+G20+G21</f>
        <v>0</v>
      </c>
      <c r="H18" s="114">
        <f t="shared" si="6"/>
        <v>132722.81</v>
      </c>
      <c r="I18" s="158">
        <f t="shared" si="6"/>
        <v>142910</v>
      </c>
      <c r="J18" s="114">
        <f t="shared" si="6"/>
        <v>146482.74999999997</v>
      </c>
      <c r="K18" s="114">
        <f t="shared" si="6"/>
        <v>150144.81874999998</v>
      </c>
    </row>
    <row r="19" spans="1:20" x14ac:dyDescent="0.25">
      <c r="A19" s="62"/>
      <c r="B19" s="64"/>
      <c r="C19" s="62">
        <v>11</v>
      </c>
      <c r="D19" s="61" t="s">
        <v>59</v>
      </c>
      <c r="E19" s="115"/>
      <c r="F19" s="115">
        <v>0</v>
      </c>
      <c r="G19" s="115">
        <v>0</v>
      </c>
      <c r="H19" s="115"/>
      <c r="I19" s="159">
        <v>0</v>
      </c>
      <c r="J19" s="118">
        <f>I19*1.025</f>
        <v>0</v>
      </c>
      <c r="K19" s="118">
        <f>J19*1.025</f>
        <v>0</v>
      </c>
    </row>
    <row r="20" spans="1:20" x14ac:dyDescent="0.25">
      <c r="A20" s="62"/>
      <c r="B20" s="64"/>
      <c r="C20" s="62">
        <v>31</v>
      </c>
      <c r="D20" s="61" t="s">
        <v>30</v>
      </c>
      <c r="E20" s="115">
        <v>39816.839999999997</v>
      </c>
      <c r="F20" s="115">
        <v>15183.16</v>
      </c>
      <c r="G20" s="115">
        <v>0</v>
      </c>
      <c r="H20" s="115">
        <v>39816.839999999997</v>
      </c>
      <c r="I20" s="159">
        <v>50000</v>
      </c>
      <c r="J20" s="118">
        <f t="shared" ref="J20:J21" si="7">I20*1.025</f>
        <v>51249.999999999993</v>
      </c>
      <c r="K20" s="118">
        <f t="shared" ref="K20:K21" si="8">J20*1.025</f>
        <v>52531.249999999985</v>
      </c>
    </row>
    <row r="21" spans="1:20" x14ac:dyDescent="0.25">
      <c r="A21" s="64"/>
      <c r="B21" s="64"/>
      <c r="C21" s="62">
        <v>53</v>
      </c>
      <c r="D21" s="66" t="s">
        <v>55</v>
      </c>
      <c r="E21" s="118">
        <v>92905.97</v>
      </c>
      <c r="F21" s="118">
        <v>0</v>
      </c>
      <c r="G21" s="115">
        <v>0</v>
      </c>
      <c r="H21" s="115">
        <v>92905.97</v>
      </c>
      <c r="I21" s="159">
        <v>92910</v>
      </c>
      <c r="J21" s="118">
        <f t="shared" si="7"/>
        <v>95232.749999999985</v>
      </c>
      <c r="K21" s="118">
        <f t="shared" si="8"/>
        <v>97613.568749999977</v>
      </c>
    </row>
    <row r="22" spans="1:20" ht="25.5" x14ac:dyDescent="0.25">
      <c r="A22" s="64"/>
      <c r="B22" s="64">
        <v>66</v>
      </c>
      <c r="C22" s="64"/>
      <c r="D22" s="60" t="s">
        <v>122</v>
      </c>
      <c r="E22" s="114">
        <v>418766.63</v>
      </c>
      <c r="F22" s="114"/>
      <c r="G22" s="114">
        <f>G23</f>
        <v>0</v>
      </c>
      <c r="H22" s="114">
        <f>H23</f>
        <v>418766.63</v>
      </c>
      <c r="I22" s="158">
        <f t="shared" ref="I22" si="9">I23</f>
        <v>385412</v>
      </c>
      <c r="J22" s="114">
        <f>J23</f>
        <v>395047.3</v>
      </c>
      <c r="K22" s="114">
        <f t="shared" si="5"/>
        <v>404923.48249999993</v>
      </c>
    </row>
    <row r="23" spans="1:20" x14ac:dyDescent="0.25">
      <c r="A23" s="64"/>
      <c r="B23" s="64"/>
      <c r="C23" s="62">
        <v>31</v>
      </c>
      <c r="D23" s="66" t="s">
        <v>30</v>
      </c>
      <c r="E23" s="118">
        <f>SUM(E22)</f>
        <v>418766.63</v>
      </c>
      <c r="F23" s="118">
        <v>-46622.79</v>
      </c>
      <c r="G23" s="118">
        <v>0</v>
      </c>
      <c r="H23" s="118">
        <v>418766.63</v>
      </c>
      <c r="I23" s="160">
        <v>385412</v>
      </c>
      <c r="J23" s="118">
        <f t="shared" si="5"/>
        <v>395047.3</v>
      </c>
      <c r="K23" s="118">
        <f t="shared" si="5"/>
        <v>404923.48249999993</v>
      </c>
    </row>
    <row r="24" spans="1:20" ht="38.25" x14ac:dyDescent="0.25">
      <c r="A24" s="64"/>
      <c r="B24" s="64">
        <v>67</v>
      </c>
      <c r="C24" s="64"/>
      <c r="D24" s="60" t="s">
        <v>35</v>
      </c>
      <c r="E24" s="114">
        <f>E25+E26+E27+E28</f>
        <v>8393978.9199999999</v>
      </c>
      <c r="F24" s="114"/>
      <c r="G24" s="114">
        <f t="shared" ref="G24:K24" si="10">G25+G26+G27+G28</f>
        <v>0</v>
      </c>
      <c r="H24" s="114">
        <f t="shared" si="10"/>
        <v>8393978.9199999999</v>
      </c>
      <c r="I24" s="158">
        <f t="shared" si="10"/>
        <v>9303359.2699999996</v>
      </c>
      <c r="J24" s="114">
        <f>J25+J26+J27+J28</f>
        <v>9535943.251749998</v>
      </c>
      <c r="K24" s="114">
        <f t="shared" si="10"/>
        <v>9752973.215499999</v>
      </c>
      <c r="P24" s="2">
        <v>31</v>
      </c>
    </row>
    <row r="25" spans="1:20" x14ac:dyDescent="0.25">
      <c r="A25" s="64"/>
      <c r="B25" s="64"/>
      <c r="C25" s="73">
        <v>11</v>
      </c>
      <c r="D25" s="61" t="s">
        <v>59</v>
      </c>
      <c r="E25" s="115">
        <v>65189.59</v>
      </c>
      <c r="F25" s="115">
        <v>149288.57</v>
      </c>
      <c r="G25" s="115">
        <v>0</v>
      </c>
      <c r="H25" s="115">
        <v>65189.59</v>
      </c>
      <c r="I25" s="159">
        <v>188646.16</v>
      </c>
      <c r="J25" s="118">
        <f>I25*1.025</f>
        <v>193362.31399999998</v>
      </c>
      <c r="K25" s="118">
        <f>J25*1.025</f>
        <v>198196.37184999997</v>
      </c>
    </row>
    <row r="26" spans="1:20" ht="25.5" x14ac:dyDescent="0.25">
      <c r="A26" s="62"/>
      <c r="B26" s="62"/>
      <c r="C26" s="62">
        <v>41</v>
      </c>
      <c r="D26" s="63" t="s">
        <v>44</v>
      </c>
      <c r="E26" s="118">
        <v>7519180.2000000002</v>
      </c>
      <c r="F26" s="118">
        <v>389669.89</v>
      </c>
      <c r="G26" s="115">
        <v>0</v>
      </c>
      <c r="H26" s="115">
        <v>7519180.2000000002</v>
      </c>
      <c r="I26" s="159">
        <v>8235524.8399999999</v>
      </c>
      <c r="J26" s="118">
        <f t="shared" ref="J26:J28" si="11">I26*1.025</f>
        <v>8441412.9609999992</v>
      </c>
      <c r="K26" s="118">
        <f t="shared" si="5"/>
        <v>8652448.2850249987</v>
      </c>
      <c r="M26" s="4"/>
      <c r="N26" s="4"/>
      <c r="O26" s="4"/>
      <c r="P26" s="4"/>
      <c r="Q26" s="4"/>
      <c r="R26" s="4"/>
      <c r="S26" s="4"/>
      <c r="T26" s="4"/>
    </row>
    <row r="27" spans="1:20" ht="25.5" x14ac:dyDescent="0.25">
      <c r="A27" s="62"/>
      <c r="B27" s="62"/>
      <c r="C27" s="73">
        <v>45</v>
      </c>
      <c r="D27" s="61" t="s">
        <v>123</v>
      </c>
      <c r="E27" s="115">
        <v>809609.13</v>
      </c>
      <c r="F27" s="115"/>
      <c r="G27" s="115">
        <v>0</v>
      </c>
      <c r="H27" s="115">
        <v>809609.13</v>
      </c>
      <c r="I27" s="159">
        <v>833897.27</v>
      </c>
      <c r="J27" s="118">
        <f t="shared" si="11"/>
        <v>854744.70174999989</v>
      </c>
      <c r="K27" s="118">
        <f>J27</f>
        <v>854744.70174999989</v>
      </c>
      <c r="M27" s="4"/>
      <c r="N27" s="4"/>
      <c r="O27" s="4"/>
      <c r="P27" s="4"/>
      <c r="Q27" s="4"/>
      <c r="R27" s="4"/>
      <c r="S27" s="4"/>
      <c r="T27" s="4"/>
    </row>
    <row r="28" spans="1:20" x14ac:dyDescent="0.25">
      <c r="A28" s="62"/>
      <c r="B28" s="62"/>
      <c r="C28" s="73">
        <v>51</v>
      </c>
      <c r="D28" s="61" t="s">
        <v>46</v>
      </c>
      <c r="E28" s="119">
        <v>0</v>
      </c>
      <c r="F28" s="119"/>
      <c r="G28" s="115">
        <v>0</v>
      </c>
      <c r="H28" s="115"/>
      <c r="I28" s="159">
        <v>45291</v>
      </c>
      <c r="J28" s="118">
        <f t="shared" si="11"/>
        <v>46423.274999999994</v>
      </c>
      <c r="K28" s="118">
        <f t="shared" ref="K28" si="12">J28*1.025</f>
        <v>47583.85687499999</v>
      </c>
      <c r="M28" s="4"/>
      <c r="N28" s="4"/>
      <c r="O28" s="4"/>
      <c r="P28" s="4"/>
      <c r="Q28" s="4"/>
      <c r="R28" s="4"/>
      <c r="S28" s="4"/>
      <c r="T28" s="4"/>
    </row>
    <row r="29" spans="1:20" ht="25.5" x14ac:dyDescent="0.25">
      <c r="A29" s="62"/>
      <c r="B29" s="64">
        <v>68</v>
      </c>
      <c r="C29" s="62"/>
      <c r="D29" s="60" t="s">
        <v>42</v>
      </c>
      <c r="E29" s="120">
        <f>E30+E31</f>
        <v>265.44</v>
      </c>
      <c r="F29" s="120"/>
      <c r="G29" s="120">
        <f t="shared" ref="G29:K29" si="13">G30+G31</f>
        <v>0</v>
      </c>
      <c r="H29" s="120">
        <f t="shared" si="13"/>
        <v>265.44</v>
      </c>
      <c r="I29" s="161">
        <f t="shared" si="13"/>
        <v>300</v>
      </c>
      <c r="J29" s="120">
        <f t="shared" si="13"/>
        <v>307.5</v>
      </c>
      <c r="K29" s="120">
        <f t="shared" si="13"/>
        <v>315.1875</v>
      </c>
      <c r="M29" s="4"/>
      <c r="N29" s="4"/>
      <c r="O29" s="4"/>
      <c r="P29" s="4"/>
      <c r="Q29" s="4"/>
      <c r="R29" s="4"/>
      <c r="S29" s="4"/>
      <c r="T29" s="4"/>
    </row>
    <row r="30" spans="1:20" x14ac:dyDescent="0.25">
      <c r="A30" s="62"/>
      <c r="B30" s="62"/>
      <c r="C30" s="62">
        <v>31</v>
      </c>
      <c r="D30" s="63" t="s">
        <v>30</v>
      </c>
      <c r="E30" s="121">
        <v>265.44</v>
      </c>
      <c r="F30" s="121"/>
      <c r="G30" s="121">
        <v>0</v>
      </c>
      <c r="H30" s="121">
        <v>265.44</v>
      </c>
      <c r="I30" s="162">
        <v>300</v>
      </c>
      <c r="J30" s="121">
        <f t="shared" si="5"/>
        <v>307.5</v>
      </c>
      <c r="K30" s="121">
        <f t="shared" si="5"/>
        <v>315.1875</v>
      </c>
    </row>
    <row r="31" spans="1:20" x14ac:dyDescent="0.25">
      <c r="A31" s="62"/>
      <c r="B31" s="64"/>
      <c r="C31" s="62">
        <v>18</v>
      </c>
      <c r="D31" s="63" t="s">
        <v>40</v>
      </c>
      <c r="E31" s="119">
        <v>0</v>
      </c>
      <c r="F31" s="120"/>
      <c r="G31" s="121">
        <v>0</v>
      </c>
      <c r="H31" s="121"/>
      <c r="I31" s="162">
        <v>0</v>
      </c>
      <c r="J31" s="121">
        <f t="shared" si="5"/>
        <v>0</v>
      </c>
      <c r="K31" s="121">
        <f t="shared" si="5"/>
        <v>0</v>
      </c>
    </row>
    <row r="32" spans="1:20" ht="25.5" x14ac:dyDescent="0.25">
      <c r="A32" s="64">
        <v>7</v>
      </c>
      <c r="B32" s="64"/>
      <c r="C32" s="62"/>
      <c r="D32" s="60" t="s">
        <v>51</v>
      </c>
      <c r="E32" s="120">
        <f>E33</f>
        <v>0</v>
      </c>
      <c r="F32" s="120"/>
      <c r="G32" s="120">
        <f t="shared" ref="G32:K33" si="14">G33</f>
        <v>0</v>
      </c>
      <c r="H32" s="120">
        <f t="shared" si="14"/>
        <v>0</v>
      </c>
      <c r="I32" s="161">
        <f t="shared" si="14"/>
        <v>20000</v>
      </c>
      <c r="J32" s="120">
        <f t="shared" si="14"/>
        <v>20500</v>
      </c>
      <c r="K32" s="120">
        <f t="shared" si="14"/>
        <v>21012.499999999996</v>
      </c>
    </row>
    <row r="33" spans="1:11" s="3" customFormat="1" ht="38.25" x14ac:dyDescent="0.25">
      <c r="A33" s="64"/>
      <c r="B33" s="64">
        <v>72</v>
      </c>
      <c r="C33" s="64"/>
      <c r="D33" s="67" t="s">
        <v>124</v>
      </c>
      <c r="E33" s="122">
        <f>E34</f>
        <v>0</v>
      </c>
      <c r="F33" s="121"/>
      <c r="G33" s="121">
        <v>0</v>
      </c>
      <c r="H33" s="121"/>
      <c r="I33" s="162">
        <f t="shared" si="14"/>
        <v>20000</v>
      </c>
      <c r="J33" s="122">
        <f t="shared" si="14"/>
        <v>20500</v>
      </c>
      <c r="K33" s="122">
        <f t="shared" si="14"/>
        <v>21012.499999999996</v>
      </c>
    </row>
    <row r="34" spans="1:11" x14ac:dyDescent="0.25">
      <c r="A34" s="62"/>
      <c r="B34" s="64"/>
      <c r="C34" s="62">
        <v>31</v>
      </c>
      <c r="D34" s="63" t="s">
        <v>30</v>
      </c>
      <c r="E34" s="121">
        <v>0</v>
      </c>
      <c r="F34" s="121"/>
      <c r="G34" s="121">
        <v>0</v>
      </c>
      <c r="H34" s="121"/>
      <c r="I34" s="162">
        <v>20000</v>
      </c>
      <c r="J34" s="119">
        <f>I34*1.025</f>
        <v>20500</v>
      </c>
      <c r="K34" s="119">
        <f>J34*1.025</f>
        <v>21012.499999999996</v>
      </c>
    </row>
    <row r="35" spans="1:11" s="3" customFormat="1" ht="25.5" x14ac:dyDescent="0.25">
      <c r="A35" s="64">
        <v>8</v>
      </c>
      <c r="B35" s="64"/>
      <c r="C35" s="64"/>
      <c r="D35" s="60" t="s">
        <v>7</v>
      </c>
      <c r="E35" s="120">
        <f>E36</f>
        <v>35658.449999999997</v>
      </c>
      <c r="F35" s="120"/>
      <c r="G35" s="120">
        <f t="shared" ref="G35:K36" si="15">G36</f>
        <v>0</v>
      </c>
      <c r="H35" s="120">
        <f t="shared" si="15"/>
        <v>35658.449999999997</v>
      </c>
      <c r="I35" s="161">
        <f t="shared" si="15"/>
        <v>0</v>
      </c>
      <c r="J35" s="120">
        <f t="shared" si="15"/>
        <v>0</v>
      </c>
      <c r="K35" s="120">
        <f t="shared" si="15"/>
        <v>0</v>
      </c>
    </row>
    <row r="36" spans="1:11" s="3" customFormat="1" x14ac:dyDescent="0.25">
      <c r="A36" s="64"/>
      <c r="B36" s="64">
        <v>84</v>
      </c>
      <c r="C36" s="64"/>
      <c r="D36" s="67" t="s">
        <v>49</v>
      </c>
      <c r="E36" s="121">
        <f>E37</f>
        <v>35658.449999999997</v>
      </c>
      <c r="F36" s="121"/>
      <c r="G36" s="121">
        <v>0</v>
      </c>
      <c r="H36" s="121">
        <f>H37</f>
        <v>35658.449999999997</v>
      </c>
      <c r="I36" s="162">
        <f t="shared" si="15"/>
        <v>0</v>
      </c>
      <c r="J36" s="121">
        <f t="shared" ref="J36:K36" si="16">J37</f>
        <v>0</v>
      </c>
      <c r="K36" s="121">
        <f t="shared" si="16"/>
        <v>0</v>
      </c>
    </row>
    <row r="37" spans="1:11" ht="25.5" x14ac:dyDescent="0.25">
      <c r="A37" s="62"/>
      <c r="B37" s="64"/>
      <c r="C37" s="62">
        <v>31</v>
      </c>
      <c r="D37" s="63" t="s">
        <v>145</v>
      </c>
      <c r="E37" s="121">
        <v>35658.449999999997</v>
      </c>
      <c r="F37" s="121">
        <v>39495.839999999997</v>
      </c>
      <c r="G37" s="121">
        <v>0</v>
      </c>
      <c r="H37" s="121">
        <v>35658.449999999997</v>
      </c>
      <c r="I37" s="162">
        <v>0</v>
      </c>
      <c r="J37" s="121">
        <f>I37*1.025</f>
        <v>0</v>
      </c>
      <c r="K37" s="121">
        <f>J37*1.025</f>
        <v>0</v>
      </c>
    </row>
    <row r="38" spans="1:11" x14ac:dyDescent="0.25">
      <c r="A38" s="218" t="s">
        <v>52</v>
      </c>
      <c r="B38" s="219"/>
      <c r="C38" s="219"/>
      <c r="D38" s="220"/>
      <c r="E38" s="123">
        <f>SUM(E10+E32+E35)</f>
        <v>9021806.3499999996</v>
      </c>
      <c r="F38" s="124"/>
      <c r="G38" s="120">
        <f>G10+G32+G35</f>
        <v>0</v>
      </c>
      <c r="H38" s="120">
        <f>H10+H32+H35</f>
        <v>9021806.3499999996</v>
      </c>
      <c r="I38" s="161">
        <f t="shared" ref="I38" si="17">I10+I32+I35</f>
        <v>9892281.2699999996</v>
      </c>
      <c r="J38" s="120">
        <f>J10+J32+J35</f>
        <v>10139588.301749999</v>
      </c>
      <c r="K38" s="120">
        <f>K10+K32+K35</f>
        <v>10371709.391749999</v>
      </c>
    </row>
    <row r="39" spans="1:11" x14ac:dyDescent="0.25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</row>
    <row r="40" spans="1:11" x14ac:dyDescent="0.25">
      <c r="A40" s="126"/>
      <c r="B40" s="126"/>
      <c r="C40" s="126"/>
      <c r="D40" s="127"/>
      <c r="E40" s="128"/>
      <c r="F40" s="128"/>
      <c r="G40" s="128"/>
      <c r="H40" s="128"/>
      <c r="I40" s="128"/>
      <c r="J40" s="128"/>
      <c r="K40" s="128"/>
    </row>
    <row r="41" spans="1:11" x14ac:dyDescent="0.25">
      <c r="A41" s="226" t="s">
        <v>16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</row>
    <row r="42" spans="1:11" ht="25.5" x14ac:dyDescent="0.25">
      <c r="A42" s="75" t="s">
        <v>13</v>
      </c>
      <c r="B42" s="113" t="s">
        <v>14</v>
      </c>
      <c r="C42" s="113" t="s">
        <v>15</v>
      </c>
      <c r="D42" s="113" t="s">
        <v>17</v>
      </c>
      <c r="E42" s="75" t="s">
        <v>34</v>
      </c>
      <c r="F42" s="75" t="s">
        <v>139</v>
      </c>
      <c r="G42" s="75" t="s">
        <v>151</v>
      </c>
      <c r="H42" s="75" t="s">
        <v>152</v>
      </c>
      <c r="I42" s="75" t="s">
        <v>153</v>
      </c>
      <c r="J42" s="75" t="s">
        <v>154</v>
      </c>
      <c r="K42" s="75" t="s">
        <v>155</v>
      </c>
    </row>
    <row r="43" spans="1:11" ht="15.75" customHeight="1" x14ac:dyDescent="0.25">
      <c r="A43" s="60">
        <v>3</v>
      </c>
      <c r="B43" s="60"/>
      <c r="C43" s="60"/>
      <c r="D43" s="60" t="s">
        <v>18</v>
      </c>
      <c r="E43" s="120">
        <f>E44+E51+E59+E62+E65</f>
        <v>8102081.3699999992</v>
      </c>
      <c r="F43" s="120"/>
      <c r="G43" s="120">
        <f>G44+G51+G59+G65</f>
        <v>0</v>
      </c>
      <c r="H43" s="120">
        <f>H44+H51+H59+H65</f>
        <v>8102081.3700000001</v>
      </c>
      <c r="I43" s="161">
        <f>I44+I51+I59+I65+I62</f>
        <v>8803884</v>
      </c>
      <c r="J43" s="120">
        <f>J44+J51+J59+J65</f>
        <v>9023981.0999999996</v>
      </c>
      <c r="K43" s="120">
        <f>K44+K51+K59+K65</f>
        <v>9249580.6274999976</v>
      </c>
    </row>
    <row r="44" spans="1:11" ht="15.75" customHeight="1" x14ac:dyDescent="0.25">
      <c r="A44" s="60"/>
      <c r="B44" s="60">
        <v>31</v>
      </c>
      <c r="C44" s="60"/>
      <c r="D44" s="60" t="s">
        <v>19</v>
      </c>
      <c r="E44" s="120">
        <f>SUM(E45:E50)</f>
        <v>5935924.75</v>
      </c>
      <c r="F44" s="120">
        <f>F45+F46+F47+F48+F49+F50</f>
        <v>334751.12</v>
      </c>
      <c r="G44" s="120">
        <f t="shared" ref="G44:K44" si="18">SUM(G45:G50)</f>
        <v>0</v>
      </c>
      <c r="H44" s="120">
        <f t="shared" si="18"/>
        <v>5935924.75</v>
      </c>
      <c r="I44" s="161">
        <f t="shared" si="18"/>
        <v>6394717</v>
      </c>
      <c r="J44" s="120">
        <f t="shared" si="18"/>
        <v>6554584.9249999998</v>
      </c>
      <c r="K44" s="120">
        <f t="shared" si="18"/>
        <v>6718449.5481249997</v>
      </c>
    </row>
    <row r="45" spans="1:11" ht="15.75" customHeight="1" x14ac:dyDescent="0.25">
      <c r="A45" s="60"/>
      <c r="B45" s="60"/>
      <c r="C45" s="62">
        <v>11</v>
      </c>
      <c r="D45" s="62" t="s">
        <v>57</v>
      </c>
      <c r="E45" s="118">
        <v>45281.17</v>
      </c>
      <c r="F45" s="121">
        <v>0</v>
      </c>
      <c r="G45" s="121">
        <v>0</v>
      </c>
      <c r="H45" s="121">
        <v>45281.17</v>
      </c>
      <c r="I45" s="162">
        <v>45291</v>
      </c>
      <c r="J45" s="119">
        <f t="shared" ref="J45:K50" si="19">I45*1.025</f>
        <v>46423.274999999994</v>
      </c>
      <c r="K45" s="119">
        <f t="shared" si="19"/>
        <v>47583.85687499999</v>
      </c>
    </row>
    <row r="46" spans="1:11" ht="15.75" customHeight="1" x14ac:dyDescent="0.25">
      <c r="A46" s="60"/>
      <c r="B46" s="60"/>
      <c r="C46" s="62">
        <v>31</v>
      </c>
      <c r="D46" s="62" t="s">
        <v>45</v>
      </c>
      <c r="E46" s="118">
        <v>344840.03</v>
      </c>
      <c r="F46" s="121"/>
      <c r="G46" s="121">
        <v>0</v>
      </c>
      <c r="H46" s="121">
        <v>344840.03</v>
      </c>
      <c r="I46" s="162">
        <v>181651.72</v>
      </c>
      <c r="J46" s="119">
        <f t="shared" si="19"/>
        <v>186193.01299999998</v>
      </c>
      <c r="K46" s="119">
        <f t="shared" ref="K46" si="20">J46*1.025</f>
        <v>190847.83832499996</v>
      </c>
    </row>
    <row r="47" spans="1:11" ht="25.5" x14ac:dyDescent="0.25">
      <c r="A47" s="60"/>
      <c r="B47" s="60"/>
      <c r="C47" s="61">
        <v>41</v>
      </c>
      <c r="D47" s="61" t="s">
        <v>56</v>
      </c>
      <c r="E47" s="119">
        <v>5413884.0300000003</v>
      </c>
      <c r="F47" s="119">
        <v>350400.55</v>
      </c>
      <c r="G47" s="121">
        <v>0</v>
      </c>
      <c r="H47" s="121">
        <v>5429533.46</v>
      </c>
      <c r="I47" s="162">
        <v>6035994.2800000003</v>
      </c>
      <c r="J47" s="119">
        <f t="shared" si="19"/>
        <v>6186894.1370000001</v>
      </c>
      <c r="K47" s="119">
        <f>J47*1.025</f>
        <v>6341566.490425</v>
      </c>
    </row>
    <row r="48" spans="1:11" x14ac:dyDescent="0.25">
      <c r="A48" s="60"/>
      <c r="B48" s="60"/>
      <c r="C48" s="61">
        <v>51</v>
      </c>
      <c r="D48" s="61" t="s">
        <v>54</v>
      </c>
      <c r="E48" s="119"/>
      <c r="F48" s="119"/>
      <c r="G48" s="121">
        <v>0</v>
      </c>
      <c r="H48" s="121"/>
      <c r="I48" s="162">
        <v>0</v>
      </c>
      <c r="J48" s="119">
        <f t="shared" si="19"/>
        <v>0</v>
      </c>
      <c r="K48" s="119">
        <f>J48*1.025</f>
        <v>0</v>
      </c>
    </row>
    <row r="49" spans="1:16" x14ac:dyDescent="0.25">
      <c r="A49" s="60"/>
      <c r="B49" s="60"/>
      <c r="C49" s="61">
        <v>53</v>
      </c>
      <c r="D49" s="61" t="s">
        <v>133</v>
      </c>
      <c r="E49" s="119">
        <v>92905.97</v>
      </c>
      <c r="F49" s="119">
        <v>0</v>
      </c>
      <c r="G49" s="121">
        <v>0</v>
      </c>
      <c r="H49" s="121">
        <v>92905.97</v>
      </c>
      <c r="I49" s="162">
        <v>92910</v>
      </c>
      <c r="J49" s="119">
        <f t="shared" si="19"/>
        <v>95232.749999999985</v>
      </c>
      <c r="K49" s="119">
        <f>J49*1.025</f>
        <v>97613.568749999977</v>
      </c>
    </row>
    <row r="50" spans="1:16" s="5" customFormat="1" x14ac:dyDescent="0.25">
      <c r="A50" s="62"/>
      <c r="B50" s="62"/>
      <c r="C50" s="73">
        <v>54</v>
      </c>
      <c r="D50" s="63" t="s">
        <v>58</v>
      </c>
      <c r="E50" s="118">
        <v>39013.550000000003</v>
      </c>
      <c r="F50" s="121">
        <v>-15649.43</v>
      </c>
      <c r="G50" s="121">
        <v>0</v>
      </c>
      <c r="H50" s="121">
        <v>23364.12</v>
      </c>
      <c r="I50" s="162">
        <v>38870</v>
      </c>
      <c r="J50" s="119">
        <f t="shared" si="19"/>
        <v>39841.75</v>
      </c>
      <c r="K50" s="119">
        <f t="shared" ref="K50" si="21">J50*1.025</f>
        <v>40837.793749999997</v>
      </c>
    </row>
    <row r="51" spans="1:16" x14ac:dyDescent="0.25">
      <c r="A51" s="64"/>
      <c r="B51" s="64">
        <v>32</v>
      </c>
      <c r="C51" s="64"/>
      <c r="D51" s="64" t="s">
        <v>27</v>
      </c>
      <c r="E51" s="120">
        <f>SUM(E52:E58)</f>
        <v>2150760.77</v>
      </c>
      <c r="F51" s="120">
        <f>F52+F53+F54+F55+F56+F57+F58</f>
        <v>96290.95</v>
      </c>
      <c r="G51" s="120">
        <f>SUM(G52:G58)</f>
        <v>0</v>
      </c>
      <c r="H51" s="120">
        <f>SUM(H52:H58)</f>
        <v>2150760.7600000002</v>
      </c>
      <c r="I51" s="161">
        <f t="shared" ref="I51" si="22">SUM(I52:I58)</f>
        <v>2387547</v>
      </c>
      <c r="J51" s="120">
        <f>SUM(J52:J58)</f>
        <v>2447235.6749999998</v>
      </c>
      <c r="K51" s="122">
        <f>SUM(K52:K58)</f>
        <v>2508416.5668749996</v>
      </c>
    </row>
    <row r="52" spans="1:16" x14ac:dyDescent="0.25">
      <c r="A52" s="62"/>
      <c r="B52" s="62"/>
      <c r="C52" s="62">
        <v>11</v>
      </c>
      <c r="D52" s="62" t="s">
        <v>59</v>
      </c>
      <c r="E52" s="118">
        <v>19908.419999999998</v>
      </c>
      <c r="F52" s="121">
        <v>106800</v>
      </c>
      <c r="G52" s="121">
        <v>0</v>
      </c>
      <c r="H52" s="121">
        <v>126708.42</v>
      </c>
      <c r="I52" s="162">
        <v>158506.44</v>
      </c>
      <c r="J52" s="119">
        <f t="shared" ref="J52:K58" si="23">I52*1.025</f>
        <v>162469.101</v>
      </c>
      <c r="K52" s="119">
        <f t="shared" si="23"/>
        <v>166530.82852499999</v>
      </c>
      <c r="L52" s="4"/>
      <c r="M52" s="4"/>
      <c r="N52" s="4"/>
      <c r="O52" s="4"/>
      <c r="P52" s="4"/>
    </row>
    <row r="53" spans="1:16" x14ac:dyDescent="0.25">
      <c r="A53" s="62"/>
      <c r="B53" s="62"/>
      <c r="C53" s="62">
        <v>31</v>
      </c>
      <c r="D53" s="66" t="s">
        <v>30</v>
      </c>
      <c r="E53" s="118">
        <v>39816.839999999997</v>
      </c>
      <c r="F53" s="121">
        <v>15183.16</v>
      </c>
      <c r="G53" s="121">
        <v>0</v>
      </c>
      <c r="H53" s="121">
        <v>39816.839999999997</v>
      </c>
      <c r="I53" s="162">
        <v>50000</v>
      </c>
      <c r="J53" s="119">
        <f t="shared" si="23"/>
        <v>51249.999999999993</v>
      </c>
      <c r="K53" s="119">
        <f t="shared" si="23"/>
        <v>52531.249999999985</v>
      </c>
    </row>
    <row r="54" spans="1:16" ht="25.5" x14ac:dyDescent="0.25">
      <c r="A54" s="62"/>
      <c r="B54" s="62"/>
      <c r="C54" s="73">
        <v>41</v>
      </c>
      <c r="D54" s="65" t="s">
        <v>125</v>
      </c>
      <c r="E54" s="119">
        <v>2089900.41</v>
      </c>
      <c r="F54" s="119">
        <v>-25193</v>
      </c>
      <c r="G54" s="121">
        <v>0</v>
      </c>
      <c r="H54" s="121">
        <v>1983599.61</v>
      </c>
      <c r="I54" s="162">
        <v>2177910.56</v>
      </c>
      <c r="J54" s="119">
        <f t="shared" si="23"/>
        <v>2232358.324</v>
      </c>
      <c r="K54" s="119">
        <f>J54*1.025</f>
        <v>2288167.2821</v>
      </c>
    </row>
    <row r="55" spans="1:16" x14ac:dyDescent="0.25">
      <c r="A55" s="62"/>
      <c r="B55" s="62"/>
      <c r="C55" s="62">
        <v>413</v>
      </c>
      <c r="D55" s="66" t="s">
        <v>126</v>
      </c>
      <c r="E55" s="118"/>
      <c r="F55" s="121"/>
      <c r="G55" s="121">
        <v>0</v>
      </c>
      <c r="H55" s="121"/>
      <c r="I55" s="162">
        <v>0</v>
      </c>
      <c r="J55" s="119">
        <f t="shared" si="23"/>
        <v>0</v>
      </c>
      <c r="K55" s="119">
        <f t="shared" si="23"/>
        <v>0</v>
      </c>
    </row>
    <row r="56" spans="1:16" x14ac:dyDescent="0.25">
      <c r="A56" s="62"/>
      <c r="B56" s="62"/>
      <c r="C56" s="62">
        <v>42</v>
      </c>
      <c r="D56" s="66" t="s">
        <v>38</v>
      </c>
      <c r="E56" s="118"/>
      <c r="F56" s="121"/>
      <c r="G56" s="121">
        <v>0</v>
      </c>
      <c r="H56" s="121"/>
      <c r="I56" s="162">
        <v>0</v>
      </c>
      <c r="J56" s="119">
        <f t="shared" si="23"/>
        <v>0</v>
      </c>
      <c r="K56" s="119">
        <f>J56*1.025</f>
        <v>0</v>
      </c>
    </row>
    <row r="57" spans="1:16" x14ac:dyDescent="0.25">
      <c r="A57" s="62"/>
      <c r="B57" s="62"/>
      <c r="C57" s="62">
        <v>53</v>
      </c>
      <c r="D57" s="66" t="s">
        <v>120</v>
      </c>
      <c r="E57" s="118"/>
      <c r="F57" s="121"/>
      <c r="G57" s="121">
        <v>0</v>
      </c>
      <c r="H57" s="121"/>
      <c r="I57" s="162">
        <v>0</v>
      </c>
      <c r="J57" s="119">
        <f t="shared" si="23"/>
        <v>0</v>
      </c>
      <c r="K57" s="119">
        <f>J57*1.025</f>
        <v>0</v>
      </c>
    </row>
    <row r="58" spans="1:16" x14ac:dyDescent="0.25">
      <c r="A58" s="62"/>
      <c r="B58" s="62"/>
      <c r="C58" s="73">
        <v>54</v>
      </c>
      <c r="D58" s="61" t="s">
        <v>58</v>
      </c>
      <c r="E58" s="118">
        <v>1135.0999999999999</v>
      </c>
      <c r="F58" s="121">
        <v>-499.21</v>
      </c>
      <c r="G58" s="121">
        <v>0</v>
      </c>
      <c r="H58" s="121">
        <v>635.89</v>
      </c>
      <c r="I58" s="162">
        <v>1130</v>
      </c>
      <c r="J58" s="119">
        <f t="shared" si="23"/>
        <v>1158.25</v>
      </c>
      <c r="K58" s="119">
        <f t="shared" si="23"/>
        <v>1187.20625</v>
      </c>
    </row>
    <row r="59" spans="1:16" x14ac:dyDescent="0.25">
      <c r="A59" s="62"/>
      <c r="B59" s="72">
        <v>34</v>
      </c>
      <c r="C59" s="72"/>
      <c r="D59" s="67" t="s">
        <v>47</v>
      </c>
      <c r="E59" s="122">
        <f>E61+E60</f>
        <v>12741.39</v>
      </c>
      <c r="F59" s="122">
        <f>F60+F61</f>
        <v>12260</v>
      </c>
      <c r="G59" s="122">
        <f t="shared" ref="G59:K59" si="24">G61+G60</f>
        <v>0</v>
      </c>
      <c r="H59" s="122">
        <f t="shared" si="24"/>
        <v>12741.4</v>
      </c>
      <c r="I59" s="163">
        <f t="shared" si="24"/>
        <v>18920</v>
      </c>
      <c r="J59" s="122">
        <f t="shared" si="24"/>
        <v>19393</v>
      </c>
      <c r="K59" s="122">
        <f t="shared" si="24"/>
        <v>19877.824999999997</v>
      </c>
    </row>
    <row r="60" spans="1:16" x14ac:dyDescent="0.25">
      <c r="A60" s="62"/>
      <c r="B60" s="72"/>
      <c r="C60" s="73">
        <v>31</v>
      </c>
      <c r="D60" s="61" t="s">
        <v>45</v>
      </c>
      <c r="E60" s="121">
        <v>0</v>
      </c>
      <c r="F60" s="121"/>
      <c r="G60" s="121">
        <v>0</v>
      </c>
      <c r="H60" s="121"/>
      <c r="I60" s="162">
        <v>0</v>
      </c>
      <c r="J60" s="119">
        <f>I60*1.025</f>
        <v>0</v>
      </c>
      <c r="K60" s="119">
        <f>J60*1.025</f>
        <v>0</v>
      </c>
    </row>
    <row r="61" spans="1:16" ht="25.5" x14ac:dyDescent="0.25">
      <c r="A61" s="62"/>
      <c r="B61" s="62"/>
      <c r="C61" s="73">
        <v>41</v>
      </c>
      <c r="D61" s="61" t="s">
        <v>60</v>
      </c>
      <c r="E61" s="121">
        <v>12741.39</v>
      </c>
      <c r="F61" s="121">
        <v>12260</v>
      </c>
      <c r="G61" s="121">
        <v>0</v>
      </c>
      <c r="H61" s="121">
        <v>12741.4</v>
      </c>
      <c r="I61" s="162">
        <v>18920</v>
      </c>
      <c r="J61" s="119">
        <f>I61*1.025</f>
        <v>19393</v>
      </c>
      <c r="K61" s="119">
        <f>J61*1.025</f>
        <v>19877.824999999997</v>
      </c>
    </row>
    <row r="62" spans="1:16" ht="25.5" x14ac:dyDescent="0.25">
      <c r="A62" s="62"/>
      <c r="B62" s="72">
        <v>36</v>
      </c>
      <c r="C62" s="73"/>
      <c r="D62" s="67" t="s">
        <v>61</v>
      </c>
      <c r="E62" s="122">
        <f>E63</f>
        <v>0</v>
      </c>
      <c r="F62" s="122">
        <f>F63</f>
        <v>5310</v>
      </c>
      <c r="G62" s="122">
        <f t="shared" ref="G62:K62" si="25">G63</f>
        <v>0</v>
      </c>
      <c r="H62" s="122">
        <f t="shared" si="25"/>
        <v>0</v>
      </c>
      <c r="I62" s="163">
        <f>I63+I64</f>
        <v>0</v>
      </c>
      <c r="J62" s="122">
        <f t="shared" si="25"/>
        <v>0</v>
      </c>
      <c r="K62" s="122">
        <f t="shared" si="25"/>
        <v>0</v>
      </c>
    </row>
    <row r="63" spans="1:16" ht="25.5" x14ac:dyDescent="0.25">
      <c r="A63" s="62"/>
      <c r="B63" s="62"/>
      <c r="C63" s="73">
        <v>41</v>
      </c>
      <c r="D63" s="61" t="s">
        <v>60</v>
      </c>
      <c r="E63" s="121">
        <v>0</v>
      </c>
      <c r="F63" s="121">
        <v>5310</v>
      </c>
      <c r="G63" s="121">
        <v>0</v>
      </c>
      <c r="H63" s="121"/>
      <c r="I63" s="162">
        <v>0</v>
      </c>
      <c r="J63" s="119">
        <f>I63*1.025</f>
        <v>0</v>
      </c>
      <c r="K63" s="119">
        <f>J63*1.025</f>
        <v>0</v>
      </c>
    </row>
    <row r="64" spans="1:16" x14ac:dyDescent="0.25">
      <c r="A64" s="62"/>
      <c r="B64" s="62"/>
      <c r="C64" s="73">
        <v>54</v>
      </c>
      <c r="D64" s="61" t="s">
        <v>53</v>
      </c>
      <c r="E64" s="121">
        <v>0</v>
      </c>
      <c r="F64" s="121">
        <v>0</v>
      </c>
      <c r="G64" s="121">
        <v>0</v>
      </c>
      <c r="H64" s="121"/>
      <c r="I64" s="162">
        <v>0</v>
      </c>
      <c r="J64" s="119">
        <f>I64*1.025</f>
        <v>0</v>
      </c>
      <c r="K64" s="119">
        <f>J64*1.025</f>
        <v>0</v>
      </c>
    </row>
    <row r="65" spans="1:14" ht="25.5" x14ac:dyDescent="0.25">
      <c r="A65" s="62"/>
      <c r="B65" s="72">
        <v>38</v>
      </c>
      <c r="C65" s="72"/>
      <c r="D65" s="67" t="s">
        <v>62</v>
      </c>
      <c r="E65" s="122">
        <f>E66+E67</f>
        <v>2654.46</v>
      </c>
      <c r="F65" s="122">
        <f>F66+F67</f>
        <v>0</v>
      </c>
      <c r="G65" s="122">
        <f t="shared" ref="G65:K65" si="26">G66+G67</f>
        <v>0</v>
      </c>
      <c r="H65" s="122">
        <f t="shared" si="26"/>
        <v>2654.46</v>
      </c>
      <c r="I65" s="163">
        <f t="shared" si="26"/>
        <v>2700</v>
      </c>
      <c r="J65" s="122">
        <f t="shared" si="26"/>
        <v>2767.4999999999995</v>
      </c>
      <c r="K65" s="122">
        <f t="shared" si="26"/>
        <v>2836.6874999999991</v>
      </c>
    </row>
    <row r="66" spans="1:14" x14ac:dyDescent="0.25">
      <c r="A66" s="62"/>
      <c r="B66" s="72"/>
      <c r="C66" s="73">
        <v>31</v>
      </c>
      <c r="D66" s="61" t="s">
        <v>30</v>
      </c>
      <c r="E66" s="119">
        <v>0</v>
      </c>
      <c r="F66" s="119"/>
      <c r="G66" s="121">
        <v>0</v>
      </c>
      <c r="H66" s="121"/>
      <c r="I66" s="162">
        <v>0</v>
      </c>
      <c r="J66" s="119">
        <f>I66*1.025</f>
        <v>0</v>
      </c>
      <c r="K66" s="119">
        <f>J66*1.025</f>
        <v>0</v>
      </c>
    </row>
    <row r="67" spans="1:14" ht="25.5" x14ac:dyDescent="0.25">
      <c r="A67" s="62"/>
      <c r="B67" s="62"/>
      <c r="C67" s="73">
        <v>41</v>
      </c>
      <c r="D67" s="61" t="s">
        <v>60</v>
      </c>
      <c r="E67" s="121">
        <v>2654.46</v>
      </c>
      <c r="F67" s="121"/>
      <c r="G67" s="121">
        <v>0</v>
      </c>
      <c r="H67" s="121">
        <v>2654.46</v>
      </c>
      <c r="I67" s="162">
        <v>2700</v>
      </c>
      <c r="J67" s="119">
        <f>I67*1.025</f>
        <v>2767.4999999999995</v>
      </c>
      <c r="K67" s="119">
        <f>J67*1.025</f>
        <v>2836.6874999999991</v>
      </c>
    </row>
    <row r="68" spans="1:14" ht="25.5" x14ac:dyDescent="0.25">
      <c r="A68" s="129">
        <v>4</v>
      </c>
      <c r="B68" s="129"/>
      <c r="C68" s="129"/>
      <c r="D68" s="68" t="s">
        <v>4</v>
      </c>
      <c r="E68" s="120">
        <f>E69+E73+E78</f>
        <v>884066.63000000012</v>
      </c>
      <c r="F68" s="120"/>
      <c r="G68" s="120">
        <f t="shared" ref="G68:K68" si="27">G69+G73+G78</f>
        <v>0</v>
      </c>
      <c r="H68" s="120">
        <f t="shared" si="27"/>
        <v>884066.62000000011</v>
      </c>
      <c r="I68" s="161">
        <f t="shared" si="27"/>
        <v>1051397.27</v>
      </c>
      <c r="J68" s="120">
        <f t="shared" si="27"/>
        <v>1077682.2017499998</v>
      </c>
      <c r="K68" s="120">
        <f t="shared" si="27"/>
        <v>1083255.6392499998</v>
      </c>
    </row>
    <row r="69" spans="1:14" ht="38.25" x14ac:dyDescent="0.25">
      <c r="A69" s="60"/>
      <c r="B69" s="60">
        <v>41</v>
      </c>
      <c r="C69" s="60"/>
      <c r="D69" s="68" t="s">
        <v>63</v>
      </c>
      <c r="E69" s="122">
        <f t="shared" ref="E69:K69" si="28">E70+E71+E72</f>
        <v>13272.28</v>
      </c>
      <c r="F69" s="122">
        <f>F70+F71+F72</f>
        <v>-13272.28</v>
      </c>
      <c r="G69" s="122">
        <f t="shared" si="28"/>
        <v>0</v>
      </c>
      <c r="H69" s="122">
        <f t="shared" si="28"/>
        <v>13272.28</v>
      </c>
      <c r="I69" s="163">
        <f t="shared" si="28"/>
        <v>0</v>
      </c>
      <c r="J69" s="122">
        <f t="shared" si="28"/>
        <v>0</v>
      </c>
      <c r="K69" s="122">
        <f t="shared" si="28"/>
        <v>0</v>
      </c>
    </row>
    <row r="70" spans="1:14" x14ac:dyDescent="0.25">
      <c r="A70" s="63"/>
      <c r="B70" s="63"/>
      <c r="C70" s="62">
        <v>11</v>
      </c>
      <c r="D70" s="62" t="s">
        <v>57</v>
      </c>
      <c r="E70" s="118"/>
      <c r="F70" s="121"/>
      <c r="G70" s="121">
        <v>0</v>
      </c>
      <c r="H70" s="121"/>
      <c r="I70" s="162">
        <v>0</v>
      </c>
      <c r="J70" s="119">
        <f>I70*1.025</f>
        <v>0</v>
      </c>
      <c r="K70" s="119">
        <f>J70*1.025</f>
        <v>0</v>
      </c>
    </row>
    <row r="71" spans="1:14" x14ac:dyDescent="0.25">
      <c r="A71" s="63"/>
      <c r="B71" s="63"/>
      <c r="C71" s="130">
        <v>31</v>
      </c>
      <c r="D71" s="69" t="s">
        <v>30</v>
      </c>
      <c r="E71" s="118">
        <v>13272.28</v>
      </c>
      <c r="F71" s="118">
        <v>-13272.28</v>
      </c>
      <c r="G71" s="121">
        <v>0</v>
      </c>
      <c r="H71" s="121">
        <v>13272.28</v>
      </c>
      <c r="I71" s="162">
        <v>0</v>
      </c>
      <c r="J71" s="119">
        <f t="shared" ref="J71:J72" si="29">I71*1.025</f>
        <v>0</v>
      </c>
      <c r="K71" s="119">
        <f t="shared" ref="K71:K72" si="30">J71*1.025</f>
        <v>0</v>
      </c>
      <c r="L71" s="4"/>
      <c r="M71" s="4"/>
      <c r="N71" s="4"/>
    </row>
    <row r="72" spans="1:14" x14ac:dyDescent="0.25">
      <c r="A72" s="63"/>
      <c r="B72" s="63"/>
      <c r="C72" s="62">
        <v>51</v>
      </c>
      <c r="D72" s="62" t="s">
        <v>46</v>
      </c>
      <c r="E72" s="118"/>
      <c r="F72" s="121"/>
      <c r="G72" s="121">
        <v>0</v>
      </c>
      <c r="H72" s="121"/>
      <c r="I72" s="162">
        <v>0</v>
      </c>
      <c r="J72" s="119">
        <f t="shared" si="29"/>
        <v>0</v>
      </c>
      <c r="K72" s="119">
        <f t="shared" si="30"/>
        <v>0</v>
      </c>
      <c r="L72" s="4"/>
      <c r="M72" s="4"/>
      <c r="N72" s="4"/>
    </row>
    <row r="73" spans="1:14" ht="25.5" x14ac:dyDescent="0.25">
      <c r="A73" s="63"/>
      <c r="B73" s="67">
        <v>42</v>
      </c>
      <c r="C73" s="62"/>
      <c r="D73" s="70" t="s">
        <v>64</v>
      </c>
      <c r="E73" s="131">
        <f>E74+E75+E76+E77</f>
        <v>857522.07000000007</v>
      </c>
      <c r="F73" s="131">
        <f>F74+F75+F76+F77</f>
        <v>9845.4</v>
      </c>
      <c r="G73" s="131">
        <f t="shared" ref="G73:K73" si="31">G74+G75+G76+G77</f>
        <v>0</v>
      </c>
      <c r="H73" s="131">
        <f t="shared" si="31"/>
        <v>857522.07000000007</v>
      </c>
      <c r="I73" s="164">
        <f t="shared" si="31"/>
        <v>1023397.27</v>
      </c>
      <c r="J73" s="131">
        <f t="shared" si="31"/>
        <v>1048982.2017499998</v>
      </c>
      <c r="K73" s="131">
        <f t="shared" si="31"/>
        <v>1053838.1392499998</v>
      </c>
      <c r="L73" s="4"/>
      <c r="M73" s="4"/>
      <c r="N73" s="4"/>
    </row>
    <row r="74" spans="1:14" x14ac:dyDescent="0.25">
      <c r="A74" s="63"/>
      <c r="B74" s="67"/>
      <c r="C74" s="62">
        <v>11</v>
      </c>
      <c r="D74" s="65" t="s">
        <v>57</v>
      </c>
      <c r="E74" s="118">
        <v>0</v>
      </c>
      <c r="F74" s="118">
        <v>23700</v>
      </c>
      <c r="G74" s="118">
        <v>0</v>
      </c>
      <c r="H74" s="118">
        <v>23700</v>
      </c>
      <c r="I74" s="160">
        <v>30139.72</v>
      </c>
      <c r="J74" s="118">
        <f>I74*1.025</f>
        <v>30893.213</v>
      </c>
      <c r="K74" s="118">
        <f>J74*1.025</f>
        <v>31665.543324999999</v>
      </c>
      <c r="L74" s="4"/>
      <c r="M74" s="4"/>
      <c r="N74" s="4"/>
    </row>
    <row r="75" spans="1:14" x14ac:dyDescent="0.25">
      <c r="A75" s="63"/>
      <c r="B75" s="63"/>
      <c r="C75" s="62">
        <v>31</v>
      </c>
      <c r="D75" s="62" t="s">
        <v>107</v>
      </c>
      <c r="E75" s="118">
        <v>47912.94</v>
      </c>
      <c r="F75" s="118">
        <v>-13854.6</v>
      </c>
      <c r="G75" s="118">
        <v>0</v>
      </c>
      <c r="H75" s="118">
        <v>24212.94</v>
      </c>
      <c r="I75" s="160">
        <v>159360.28</v>
      </c>
      <c r="J75" s="118">
        <f t="shared" ref="J75:J77" si="32">I75*1.025</f>
        <v>163344.28699999998</v>
      </c>
      <c r="K75" s="118">
        <f t="shared" ref="K75" si="33">J75*1.025</f>
        <v>167427.89417499996</v>
      </c>
      <c r="L75" s="4"/>
      <c r="M75" s="4"/>
      <c r="N75" s="4"/>
    </row>
    <row r="76" spans="1:14" x14ac:dyDescent="0.25">
      <c r="A76" s="63"/>
      <c r="B76" s="63"/>
      <c r="C76" s="62">
        <v>45</v>
      </c>
      <c r="D76" s="71" t="s">
        <v>65</v>
      </c>
      <c r="E76" s="118">
        <v>809609.13</v>
      </c>
      <c r="F76" s="118"/>
      <c r="G76" s="118">
        <v>0</v>
      </c>
      <c r="H76" s="118">
        <v>809609.13</v>
      </c>
      <c r="I76" s="160">
        <v>833897.27</v>
      </c>
      <c r="J76" s="118">
        <f t="shared" si="32"/>
        <v>854744.70174999989</v>
      </c>
      <c r="K76" s="118">
        <f>J76</f>
        <v>854744.70174999989</v>
      </c>
      <c r="L76" s="4"/>
      <c r="M76" s="4"/>
      <c r="N76" s="4"/>
    </row>
    <row r="77" spans="1:14" x14ac:dyDescent="0.25">
      <c r="A77" s="63"/>
      <c r="B77" s="63"/>
      <c r="C77" s="62">
        <v>53</v>
      </c>
      <c r="D77" s="62" t="s">
        <v>66</v>
      </c>
      <c r="E77" s="118">
        <v>0</v>
      </c>
      <c r="F77" s="118"/>
      <c r="G77" s="118">
        <v>0</v>
      </c>
      <c r="H77" s="118"/>
      <c r="I77" s="160">
        <v>0</v>
      </c>
      <c r="J77" s="118">
        <f t="shared" si="32"/>
        <v>0</v>
      </c>
      <c r="K77" s="118">
        <f t="shared" ref="K77" si="34">J77*1.025</f>
        <v>0</v>
      </c>
      <c r="L77" s="4"/>
      <c r="M77" s="4"/>
      <c r="N77" s="4"/>
    </row>
    <row r="78" spans="1:14" ht="25.5" x14ac:dyDescent="0.25">
      <c r="A78" s="63"/>
      <c r="B78" s="67">
        <v>45</v>
      </c>
      <c r="C78" s="62"/>
      <c r="D78" s="70" t="s">
        <v>67</v>
      </c>
      <c r="E78" s="131">
        <f>E79+E80+E81</f>
        <v>13272.28</v>
      </c>
      <c r="F78" s="131">
        <f>F79+F80+F81</f>
        <v>20000</v>
      </c>
      <c r="G78" s="131">
        <f t="shared" ref="G78:K78" si="35">G79+G80+G81</f>
        <v>0</v>
      </c>
      <c r="H78" s="131">
        <f t="shared" si="35"/>
        <v>13272.27</v>
      </c>
      <c r="I78" s="164">
        <f t="shared" si="35"/>
        <v>28000</v>
      </c>
      <c r="J78" s="131">
        <f t="shared" si="35"/>
        <v>28699.999999999996</v>
      </c>
      <c r="K78" s="131">
        <f t="shared" si="35"/>
        <v>29417.499999999993</v>
      </c>
      <c r="L78" s="4"/>
      <c r="M78" s="4"/>
      <c r="N78" s="4"/>
    </row>
    <row r="79" spans="1:14" x14ac:dyDescent="0.25">
      <c r="A79" s="63"/>
      <c r="B79" s="63"/>
      <c r="C79" s="62">
        <v>11</v>
      </c>
      <c r="D79" s="62" t="s">
        <v>57</v>
      </c>
      <c r="E79" s="118"/>
      <c r="F79" s="121"/>
      <c r="G79" s="121">
        <v>0</v>
      </c>
      <c r="H79" s="121"/>
      <c r="I79" s="162">
        <v>0</v>
      </c>
      <c r="J79" s="119">
        <f>I79*1.025</f>
        <v>0</v>
      </c>
      <c r="K79" s="119">
        <f>J79*1.025</f>
        <v>0</v>
      </c>
      <c r="L79" s="4"/>
      <c r="M79" s="4"/>
      <c r="N79" s="4"/>
    </row>
    <row r="80" spans="1:14" x14ac:dyDescent="0.25">
      <c r="A80" s="63"/>
      <c r="B80" s="63"/>
      <c r="C80" s="62">
        <v>31</v>
      </c>
      <c r="D80" s="62" t="s">
        <v>30</v>
      </c>
      <c r="E80" s="118">
        <v>13272.28</v>
      </c>
      <c r="F80" s="121">
        <v>20000</v>
      </c>
      <c r="G80" s="121">
        <v>0</v>
      </c>
      <c r="H80" s="121">
        <v>13272.27</v>
      </c>
      <c r="I80" s="162">
        <v>28000</v>
      </c>
      <c r="J80" s="119">
        <f t="shared" ref="J80:J81" si="36">I80*1.025</f>
        <v>28699.999999999996</v>
      </c>
      <c r="K80" s="119">
        <f t="shared" ref="K80:K81" si="37">J80*1.025</f>
        <v>29417.499999999993</v>
      </c>
      <c r="L80" s="4"/>
      <c r="M80" s="4"/>
      <c r="N80" s="4"/>
    </row>
    <row r="81" spans="1:14" x14ac:dyDescent="0.25">
      <c r="A81" s="63"/>
      <c r="B81" s="63"/>
      <c r="C81" s="62">
        <v>45</v>
      </c>
      <c r="D81" s="62" t="s">
        <v>65</v>
      </c>
      <c r="E81" s="118"/>
      <c r="F81" s="121"/>
      <c r="G81" s="121">
        <v>0</v>
      </c>
      <c r="H81" s="121"/>
      <c r="I81" s="162">
        <v>0</v>
      </c>
      <c r="J81" s="119">
        <f t="shared" si="36"/>
        <v>0</v>
      </c>
      <c r="K81" s="119">
        <f t="shared" si="37"/>
        <v>0</v>
      </c>
      <c r="L81" s="4"/>
      <c r="M81" s="4"/>
      <c r="N81" s="4"/>
    </row>
    <row r="82" spans="1:14" x14ac:dyDescent="0.25">
      <c r="A82" s="67">
        <v>5</v>
      </c>
      <c r="B82" s="63"/>
      <c r="C82" s="62"/>
      <c r="D82" s="72" t="s">
        <v>48</v>
      </c>
      <c r="E82" s="131">
        <f>E84+E85</f>
        <v>35658.36</v>
      </c>
      <c r="F82" s="131"/>
      <c r="G82" s="131">
        <f t="shared" ref="G82:K82" si="38">G84+G85</f>
        <v>0</v>
      </c>
      <c r="H82" s="131">
        <f t="shared" si="38"/>
        <v>35658.370000000003</v>
      </c>
      <c r="I82" s="164">
        <f t="shared" si="38"/>
        <v>37000</v>
      </c>
      <c r="J82" s="131">
        <f t="shared" si="38"/>
        <v>37925</v>
      </c>
      <c r="K82" s="131">
        <f t="shared" si="38"/>
        <v>38873.125</v>
      </c>
      <c r="L82" s="4"/>
      <c r="M82" s="4"/>
      <c r="N82" s="4"/>
    </row>
    <row r="83" spans="1:14" ht="25.5" x14ac:dyDescent="0.25">
      <c r="A83" s="67"/>
      <c r="B83" s="67">
        <v>54</v>
      </c>
      <c r="C83" s="62"/>
      <c r="D83" s="65" t="s">
        <v>72</v>
      </c>
      <c r="E83" s="131"/>
      <c r="F83" s="122">
        <f>F84+F85</f>
        <v>18788.57</v>
      </c>
      <c r="G83" s="122"/>
      <c r="H83" s="122"/>
      <c r="I83" s="163"/>
      <c r="J83" s="122"/>
      <c r="K83" s="122"/>
      <c r="L83" s="4"/>
      <c r="M83" s="4"/>
      <c r="N83" s="4"/>
    </row>
    <row r="84" spans="1:14" x14ac:dyDescent="0.25">
      <c r="A84" s="67"/>
      <c r="B84" s="63"/>
      <c r="C84" s="62">
        <v>11</v>
      </c>
      <c r="D84" s="73" t="s">
        <v>59</v>
      </c>
      <c r="E84" s="131"/>
      <c r="F84" s="119">
        <v>18788.57</v>
      </c>
      <c r="G84" s="119">
        <v>0</v>
      </c>
      <c r="H84" s="119"/>
      <c r="I84" s="165">
        <v>0</v>
      </c>
      <c r="J84" s="119">
        <f>I84*1.025</f>
        <v>0</v>
      </c>
      <c r="K84" s="119">
        <f>J84*1.025</f>
        <v>0</v>
      </c>
      <c r="L84" s="4"/>
      <c r="M84" s="4"/>
      <c r="N84" s="4"/>
    </row>
    <row r="85" spans="1:14" x14ac:dyDescent="0.25">
      <c r="A85" s="63"/>
      <c r="B85" s="63"/>
      <c r="C85" s="62">
        <v>31</v>
      </c>
      <c r="D85" s="62" t="s">
        <v>30</v>
      </c>
      <c r="E85" s="118">
        <v>35658.36</v>
      </c>
      <c r="F85" s="121"/>
      <c r="G85" s="119">
        <v>0</v>
      </c>
      <c r="H85" s="119">
        <v>35658.370000000003</v>
      </c>
      <c r="I85" s="165">
        <v>37000</v>
      </c>
      <c r="J85" s="119">
        <f>I85*1.025</f>
        <v>37925</v>
      </c>
      <c r="K85" s="119">
        <f>J85*1.025</f>
        <v>38873.125</v>
      </c>
      <c r="L85" s="4"/>
      <c r="M85" s="4"/>
      <c r="N85" s="4"/>
    </row>
    <row r="86" spans="1:14" ht="23.25" customHeight="1" x14ac:dyDescent="0.25">
      <c r="A86" s="218" t="s">
        <v>22</v>
      </c>
      <c r="B86" s="228"/>
      <c r="C86" s="228"/>
      <c r="D86" s="229"/>
      <c r="E86" s="123">
        <f>SUM(E43+E68+E82)</f>
        <v>9021806.3599999994</v>
      </c>
      <c r="F86" s="123"/>
      <c r="G86" s="123">
        <f>SUM(G43+G68+G82)</f>
        <v>0</v>
      </c>
      <c r="H86" s="123">
        <f>SUM(H43+H68+H82)</f>
        <v>9021806.3599999994</v>
      </c>
      <c r="I86" s="166">
        <f t="shared" ref="I86" si="39">SUM(I43+I68+I82)</f>
        <v>9892281.2699999996</v>
      </c>
      <c r="J86" s="123">
        <f>SUM(J43+J68+J82)</f>
        <v>10139588.301749999</v>
      </c>
      <c r="K86" s="123">
        <f>SUM(K43+K68+K82)</f>
        <v>10371709.391749997</v>
      </c>
    </row>
    <row r="87" spans="1:14" x14ac:dyDescent="0.25">
      <c r="A87" s="132"/>
      <c r="B87" s="132"/>
      <c r="C87" s="132"/>
      <c r="D87" s="132"/>
      <c r="E87" s="133" t="s">
        <v>144</v>
      </c>
      <c r="F87" s="133"/>
      <c r="G87" s="133"/>
      <c r="H87" s="133"/>
      <c r="I87" s="133"/>
      <c r="J87" s="132"/>
      <c r="K87" s="132"/>
    </row>
    <row r="88" spans="1:14" x14ac:dyDescent="0.25">
      <c r="A88" s="132"/>
      <c r="B88" s="132"/>
      <c r="C88" s="132"/>
      <c r="D88" s="132"/>
      <c r="E88" s="133"/>
      <c r="F88" s="133"/>
      <c r="G88" s="133"/>
      <c r="H88" s="133"/>
      <c r="I88" s="133"/>
      <c r="J88" s="132"/>
      <c r="K88" s="132"/>
    </row>
    <row r="89" spans="1:14" ht="25.5" x14ac:dyDescent="0.25">
      <c r="A89" s="230" t="s">
        <v>143</v>
      </c>
      <c r="B89" s="231"/>
      <c r="C89" s="231"/>
      <c r="D89" s="233"/>
      <c r="E89" s="75" t="s">
        <v>34</v>
      </c>
      <c r="F89" s="75" t="s">
        <v>139</v>
      </c>
      <c r="G89" s="75" t="s">
        <v>151</v>
      </c>
      <c r="H89" s="75" t="s">
        <v>152</v>
      </c>
      <c r="I89" s="75" t="s">
        <v>153</v>
      </c>
      <c r="J89" s="75" t="s">
        <v>154</v>
      </c>
      <c r="K89" s="75" t="s">
        <v>155</v>
      </c>
    </row>
    <row r="90" spans="1:14" x14ac:dyDescent="0.25">
      <c r="A90" s="230">
        <v>9</v>
      </c>
      <c r="B90" s="231"/>
      <c r="C90" s="232"/>
      <c r="D90" s="134" t="s">
        <v>141</v>
      </c>
      <c r="E90" s="75"/>
      <c r="F90" s="75"/>
      <c r="G90" s="135">
        <f>G91</f>
        <v>-112203.96999999974</v>
      </c>
      <c r="H90" s="135"/>
      <c r="I90" s="135">
        <f>I91</f>
        <v>0</v>
      </c>
      <c r="J90" s="135">
        <f t="shared" ref="J90:K90" si="40">J91</f>
        <v>0</v>
      </c>
      <c r="K90" s="135">
        <f t="shared" si="40"/>
        <v>0</v>
      </c>
    </row>
    <row r="91" spans="1:14" ht="19.5" customHeight="1" x14ac:dyDescent="0.25">
      <c r="A91" s="234"/>
      <c r="B91" s="136">
        <v>92</v>
      </c>
      <c r="C91" s="202" t="s">
        <v>142</v>
      </c>
      <c r="D91" s="211"/>
      <c r="E91" s="137">
        <f>SAŽETAK!F15</f>
        <v>0</v>
      </c>
      <c r="F91" s="137">
        <f>SAŽETAK!G15</f>
        <v>0</v>
      </c>
      <c r="G91" s="137">
        <f>SAŽETAK!H15</f>
        <v>-112203.96999999974</v>
      </c>
      <c r="H91" s="137"/>
      <c r="I91" s="167">
        <f>I92</f>
        <v>0</v>
      </c>
      <c r="J91" s="137">
        <f>J92</f>
        <v>0</v>
      </c>
      <c r="K91" s="137">
        <f>K92</f>
        <v>0</v>
      </c>
    </row>
    <row r="92" spans="1:14" ht="19.5" customHeight="1" x14ac:dyDescent="0.25">
      <c r="A92" s="235"/>
      <c r="B92" s="138"/>
      <c r="C92" s="136">
        <v>31</v>
      </c>
      <c r="D92" s="138" t="s">
        <v>30</v>
      </c>
      <c r="E92" s="139">
        <v>0</v>
      </c>
      <c r="F92" s="139">
        <v>0</v>
      </c>
      <c r="G92" s="139">
        <f>G91</f>
        <v>-112203.96999999974</v>
      </c>
      <c r="H92" s="139">
        <v>0</v>
      </c>
      <c r="I92" s="168">
        <f>I38-I86</f>
        <v>0</v>
      </c>
      <c r="J92" s="139">
        <f>J38-J86</f>
        <v>0</v>
      </c>
      <c r="K92" s="139">
        <f>K38-K86</f>
        <v>0</v>
      </c>
    </row>
    <row r="93" spans="1:14" x14ac:dyDescent="0.25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</row>
    <row r="94" spans="1:14" x14ac:dyDescent="0.25">
      <c r="A94" s="125"/>
      <c r="B94" s="125"/>
      <c r="C94" s="125"/>
      <c r="D94" s="125"/>
      <c r="E94" s="125"/>
      <c r="F94" s="125"/>
      <c r="G94" s="125"/>
      <c r="H94" s="125"/>
      <c r="I94" s="125" t="s">
        <v>167</v>
      </c>
      <c r="J94" s="125"/>
      <c r="K94" s="125"/>
    </row>
    <row r="95" spans="1:14" ht="15" customHeight="1" x14ac:dyDescent="0.25">
      <c r="A95" s="202" t="s">
        <v>115</v>
      </c>
      <c r="B95" s="203"/>
      <c r="C95" s="203"/>
      <c r="D95" s="204"/>
      <c r="E95" s="214" t="s">
        <v>71</v>
      </c>
      <c r="F95" s="215"/>
      <c r="G95" s="224"/>
      <c r="H95" s="225"/>
      <c r="I95" s="125" t="s">
        <v>168</v>
      </c>
      <c r="J95" s="125"/>
      <c r="K95" s="125"/>
    </row>
    <row r="96" spans="1:14" x14ac:dyDescent="0.25">
      <c r="A96" s="209" t="s">
        <v>117</v>
      </c>
      <c r="B96" s="210"/>
      <c r="C96" s="210"/>
      <c r="D96" s="211"/>
      <c r="E96" s="212">
        <f>G19+G25</f>
        <v>0</v>
      </c>
      <c r="F96" s="213"/>
      <c r="G96" s="224">
        <f>I19+I25</f>
        <v>188646.16</v>
      </c>
      <c r="H96" s="225"/>
      <c r="I96" s="125"/>
      <c r="J96" s="125"/>
      <c r="K96" s="125"/>
    </row>
    <row r="97" spans="1:11" ht="15" customHeight="1" x14ac:dyDescent="0.25">
      <c r="A97" s="207" t="s">
        <v>109</v>
      </c>
      <c r="B97" s="208"/>
      <c r="C97" s="208"/>
      <c r="D97" s="208"/>
      <c r="E97" s="212">
        <f>G46+G53+G60+G66+G71+G75+G80+G85</f>
        <v>0</v>
      </c>
      <c r="F97" s="213"/>
      <c r="G97" s="224">
        <f>I46+I53+I60+I71+I75+I80+I85</f>
        <v>456012</v>
      </c>
      <c r="H97" s="225"/>
      <c r="I97" s="125"/>
      <c r="J97" s="125"/>
      <c r="K97" s="125"/>
    </row>
    <row r="98" spans="1:11" ht="15" customHeight="1" x14ac:dyDescent="0.25">
      <c r="A98" s="207" t="s">
        <v>110</v>
      </c>
      <c r="B98" s="208"/>
      <c r="C98" s="208"/>
      <c r="D98" s="208"/>
      <c r="E98" s="212">
        <f>G47+G54+G61+G67</f>
        <v>0</v>
      </c>
      <c r="F98" s="213"/>
      <c r="G98" s="224">
        <f>I12+I26</f>
        <v>8235524.8399999999</v>
      </c>
      <c r="H98" s="225"/>
      <c r="I98" s="125"/>
      <c r="J98" s="125"/>
      <c r="K98" s="125"/>
    </row>
    <row r="99" spans="1:11" x14ac:dyDescent="0.25">
      <c r="A99" s="207" t="s">
        <v>111</v>
      </c>
      <c r="B99" s="208"/>
      <c r="C99" s="208"/>
      <c r="D99" s="208"/>
      <c r="E99" s="212">
        <f>G27</f>
        <v>0</v>
      </c>
      <c r="F99" s="213"/>
      <c r="G99" s="224">
        <f>I27</f>
        <v>833897.27</v>
      </c>
      <c r="H99" s="225"/>
      <c r="I99" s="125"/>
      <c r="J99" s="125"/>
      <c r="K99" s="125"/>
    </row>
    <row r="100" spans="1:11" x14ac:dyDescent="0.25">
      <c r="A100" s="207" t="s">
        <v>112</v>
      </c>
      <c r="B100" s="208"/>
      <c r="C100" s="208"/>
      <c r="D100" s="208"/>
      <c r="E100" s="212">
        <f>G48+G72</f>
        <v>0</v>
      </c>
      <c r="F100" s="213"/>
      <c r="G100" s="224">
        <f>I13+I28</f>
        <v>45291</v>
      </c>
      <c r="H100" s="225"/>
      <c r="I100" s="125"/>
      <c r="J100" s="125"/>
      <c r="K100" s="125"/>
    </row>
    <row r="101" spans="1:11" x14ac:dyDescent="0.25">
      <c r="A101" s="207" t="s">
        <v>113</v>
      </c>
      <c r="B101" s="208"/>
      <c r="C101" s="208"/>
      <c r="D101" s="208"/>
      <c r="E101" s="212">
        <f>G14+G21</f>
        <v>0</v>
      </c>
      <c r="F101" s="213"/>
      <c r="G101" s="224">
        <f>I49+I57+I77</f>
        <v>92910</v>
      </c>
      <c r="H101" s="225"/>
      <c r="I101" s="125"/>
      <c r="J101" s="125"/>
      <c r="K101" s="125"/>
    </row>
    <row r="102" spans="1:11" x14ac:dyDescent="0.25">
      <c r="A102" s="207" t="s">
        <v>114</v>
      </c>
      <c r="B102" s="208"/>
      <c r="C102" s="208"/>
      <c r="D102" s="208"/>
      <c r="E102" s="212">
        <f>G15</f>
        <v>0</v>
      </c>
      <c r="F102" s="213"/>
      <c r="G102" s="224">
        <f>I50+I58+I64</f>
        <v>40000</v>
      </c>
      <c r="H102" s="225"/>
      <c r="I102" s="125"/>
      <c r="J102" s="125"/>
      <c r="K102" s="125"/>
    </row>
    <row r="103" spans="1:11" x14ac:dyDescent="0.25">
      <c r="A103" s="209" t="s">
        <v>146</v>
      </c>
      <c r="B103" s="210"/>
      <c r="C103" s="210"/>
      <c r="D103" s="211"/>
      <c r="E103" s="212">
        <f>G36</f>
        <v>0</v>
      </c>
      <c r="F103" s="213"/>
      <c r="G103" s="224">
        <f>I37</f>
        <v>0</v>
      </c>
      <c r="H103" s="225"/>
      <c r="I103" s="125"/>
      <c r="J103" s="125"/>
      <c r="K103" s="125"/>
    </row>
    <row r="104" spans="1:11" x14ac:dyDescent="0.25">
      <c r="A104" s="205" t="s">
        <v>116</v>
      </c>
      <c r="B104" s="206"/>
      <c r="C104" s="206"/>
      <c r="D104" s="206"/>
      <c r="E104" s="238">
        <f>E96+E97+E98+E99+E100+E101+E102</f>
        <v>0</v>
      </c>
      <c r="F104" s="239"/>
      <c r="G104" s="236">
        <f>G96+G97+G98+G99+G100+G101+G102+G103</f>
        <v>9892281.2699999996</v>
      </c>
      <c r="H104" s="237"/>
      <c r="I104" s="125"/>
      <c r="J104" s="125"/>
      <c r="K104" s="125"/>
    </row>
    <row r="106" spans="1:11" x14ac:dyDescent="0.25">
      <c r="G106" s="2" t="s">
        <v>147</v>
      </c>
    </row>
  </sheetData>
  <mergeCells count="42">
    <mergeCell ref="G102:H102"/>
    <mergeCell ref="G103:H103"/>
    <mergeCell ref="G104:H104"/>
    <mergeCell ref="G96:H96"/>
    <mergeCell ref="A103:D103"/>
    <mergeCell ref="E103:F103"/>
    <mergeCell ref="E102:F102"/>
    <mergeCell ref="A101:D101"/>
    <mergeCell ref="G101:H101"/>
    <mergeCell ref="E104:F104"/>
    <mergeCell ref="A97:D97"/>
    <mergeCell ref="A98:D98"/>
    <mergeCell ref="A99:D99"/>
    <mergeCell ref="A102:D102"/>
    <mergeCell ref="A41:K41"/>
    <mergeCell ref="A86:D86"/>
    <mergeCell ref="A90:C90"/>
    <mergeCell ref="A89:D89"/>
    <mergeCell ref="A91:A92"/>
    <mergeCell ref="C91:D91"/>
    <mergeCell ref="G95:H95"/>
    <mergeCell ref="G97:H97"/>
    <mergeCell ref="G98:H98"/>
    <mergeCell ref="G99:H99"/>
    <mergeCell ref="G100:H100"/>
    <mergeCell ref="A1:L1"/>
    <mergeCell ref="A6:K6"/>
    <mergeCell ref="A7:K7"/>
    <mergeCell ref="A38:D38"/>
    <mergeCell ref="A8:D8"/>
    <mergeCell ref="A2:B2"/>
    <mergeCell ref="A95:D95"/>
    <mergeCell ref="A104:D104"/>
    <mergeCell ref="A100:D100"/>
    <mergeCell ref="A96:D96"/>
    <mergeCell ref="E100:F100"/>
    <mergeCell ref="E101:F101"/>
    <mergeCell ref="E95:F95"/>
    <mergeCell ref="E96:F96"/>
    <mergeCell ref="E97:F97"/>
    <mergeCell ref="E98:F98"/>
    <mergeCell ref="E99:F99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D18" sqref="D18"/>
    </sheetView>
  </sheetViews>
  <sheetFormatPr defaultRowHeight="15.75" x14ac:dyDescent="0.25"/>
  <cols>
    <col min="1" max="1" width="37.7109375" style="13" customWidth="1"/>
    <col min="2" max="2" width="22.7109375" style="13" hidden="1" customWidth="1"/>
    <col min="3" max="3" width="21.5703125" style="13" customWidth="1"/>
    <col min="4" max="4" width="30" style="13" customWidth="1"/>
    <col min="5" max="6" width="16.85546875" style="13" bestFit="1" customWidth="1"/>
    <col min="7" max="16384" width="9.140625" style="13"/>
  </cols>
  <sheetData>
    <row r="1" spans="1:10" ht="42" customHeight="1" x14ac:dyDescent="0.25">
      <c r="A1" s="244" t="s">
        <v>160</v>
      </c>
      <c r="B1" s="244"/>
      <c r="C1" s="244"/>
      <c r="D1" s="244"/>
      <c r="E1" s="244"/>
      <c r="F1" s="244"/>
      <c r="G1" s="1"/>
      <c r="H1" s="1"/>
      <c r="I1" s="1"/>
      <c r="J1" s="1"/>
    </row>
    <row r="2" spans="1:10" ht="18" customHeight="1" x14ac:dyDescent="0.25">
      <c r="A2" s="11"/>
      <c r="B2" s="11"/>
      <c r="C2" s="104"/>
      <c r="D2" s="104"/>
      <c r="E2" s="11"/>
      <c r="F2" s="11"/>
    </row>
    <row r="3" spans="1:10" x14ac:dyDescent="0.25">
      <c r="A3" s="240" t="s">
        <v>26</v>
      </c>
      <c r="B3" s="240"/>
      <c r="C3" s="240"/>
      <c r="D3" s="240"/>
      <c r="E3" s="241"/>
      <c r="F3" s="241"/>
    </row>
    <row r="4" spans="1:10" x14ac:dyDescent="0.25">
      <c r="A4" s="11"/>
      <c r="B4" s="11"/>
      <c r="C4" s="104"/>
      <c r="D4" s="104"/>
      <c r="E4" s="12"/>
      <c r="F4" s="12"/>
    </row>
    <row r="5" spans="1:10" ht="18" customHeight="1" x14ac:dyDescent="0.25">
      <c r="A5" s="240" t="s">
        <v>12</v>
      </c>
      <c r="B5" s="242"/>
      <c r="C5" s="242"/>
      <c r="D5" s="242"/>
      <c r="E5" s="242"/>
      <c r="F5" s="242"/>
    </row>
    <row r="6" spans="1:10" x14ac:dyDescent="0.25">
      <c r="A6" s="11"/>
      <c r="B6" s="11"/>
      <c r="C6" s="104"/>
      <c r="D6" s="104"/>
      <c r="E6" s="12"/>
      <c r="F6" s="12"/>
    </row>
    <row r="7" spans="1:10" x14ac:dyDescent="0.25">
      <c r="A7" s="240" t="s">
        <v>20</v>
      </c>
      <c r="B7" s="243"/>
      <c r="C7" s="243"/>
      <c r="D7" s="243"/>
      <c r="E7" s="243"/>
      <c r="F7" s="243"/>
    </row>
    <row r="8" spans="1:10" x14ac:dyDescent="0.25">
      <c r="A8" s="11"/>
      <c r="B8" s="11"/>
      <c r="C8" s="104"/>
      <c r="D8" s="104"/>
      <c r="E8" s="12"/>
      <c r="F8" s="16" t="s">
        <v>71</v>
      </c>
    </row>
    <row r="9" spans="1:10" ht="30" x14ac:dyDescent="0.25">
      <c r="A9" s="28" t="s">
        <v>21</v>
      </c>
      <c r="B9" s="28" t="s">
        <v>151</v>
      </c>
      <c r="C9" s="28" t="s">
        <v>152</v>
      </c>
      <c r="D9" s="28" t="s">
        <v>153</v>
      </c>
      <c r="E9" s="28" t="s">
        <v>154</v>
      </c>
      <c r="F9" s="28" t="s">
        <v>155</v>
      </c>
    </row>
    <row r="10" spans="1:10" ht="15.75" customHeight="1" x14ac:dyDescent="0.25">
      <c r="A10" s="29" t="s">
        <v>22</v>
      </c>
      <c r="B10" s="30">
        <f>B11</f>
        <v>0</v>
      </c>
      <c r="C10" s="109">
        <f t="shared" ref="C10:D10" si="0">C11</f>
        <v>9021806.3599999994</v>
      </c>
      <c r="D10" s="30">
        <f t="shared" si="0"/>
        <v>9892281.2699999996</v>
      </c>
      <c r="E10" s="30">
        <f t="shared" ref="E10:F10" si="1">E11</f>
        <v>10139588.301749999</v>
      </c>
      <c r="F10" s="30">
        <f t="shared" si="1"/>
        <v>10371709.391749997</v>
      </c>
    </row>
    <row r="11" spans="1:10" ht="15.75" customHeight="1" x14ac:dyDescent="0.25">
      <c r="A11" s="29" t="s">
        <v>68</v>
      </c>
      <c r="B11" s="30">
        <f>B12</f>
        <v>0</v>
      </c>
      <c r="C11" s="31">
        <f t="shared" ref="C11:D11" si="2">C12</f>
        <v>9021806.3599999994</v>
      </c>
      <c r="D11" s="30">
        <f t="shared" si="2"/>
        <v>9892281.2699999996</v>
      </c>
      <c r="E11" s="30">
        <f t="shared" ref="E11:F11" si="3">E12</f>
        <v>10139588.301749999</v>
      </c>
      <c r="F11" s="30">
        <f t="shared" si="3"/>
        <v>10371709.391749997</v>
      </c>
    </row>
    <row r="12" spans="1:10" ht="15.75" customHeight="1" x14ac:dyDescent="0.25">
      <c r="A12" s="20" t="s">
        <v>69</v>
      </c>
      <c r="B12" s="31">
        <f>' Račun prihoda i rashoda '!G10</f>
        <v>0</v>
      </c>
      <c r="C12" s="108">
        <v>9021806.3599999994</v>
      </c>
      <c r="D12" s="108">
        <f>' Račun prihoda i rashoda '!I86</f>
        <v>9892281.2699999996</v>
      </c>
      <c r="E12" s="32">
        <f>' Račun prihoda i rashoda '!J86</f>
        <v>10139588.301749999</v>
      </c>
      <c r="F12" s="32">
        <f>' Račun prihoda i rashoda '!K86</f>
        <v>10371709.391749997</v>
      </c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workbookViewId="0">
      <selection activeCell="G26" sqref="G26"/>
    </sheetView>
  </sheetViews>
  <sheetFormatPr defaultRowHeight="15.75" x14ac:dyDescent="0.25"/>
  <cols>
    <col min="1" max="1" width="7.42578125" style="13" bestFit="1" customWidth="1"/>
    <col min="2" max="2" width="8.42578125" style="13" bestFit="1" customWidth="1"/>
    <col min="3" max="3" width="6.7109375" style="13" customWidth="1"/>
    <col min="4" max="4" width="25.28515625" style="13" customWidth="1"/>
    <col min="5" max="5" width="24.5703125" style="13" hidden="1" customWidth="1"/>
    <col min="6" max="7" width="24.42578125" style="13" customWidth="1"/>
    <col min="8" max="8" width="23.140625" style="13" customWidth="1"/>
    <col min="9" max="16384" width="9.140625" style="13"/>
  </cols>
  <sheetData>
    <row r="1" spans="1:11" ht="42" customHeight="1" x14ac:dyDescent="0.25">
      <c r="A1" s="244" t="s">
        <v>159</v>
      </c>
      <c r="B1" s="244"/>
      <c r="C1" s="244"/>
      <c r="D1" s="244"/>
      <c r="E1" s="244"/>
      <c r="F1" s="244"/>
      <c r="G1" s="244"/>
      <c r="H1" s="244"/>
      <c r="I1" s="1"/>
    </row>
    <row r="2" spans="1:11" ht="18" customHeight="1" x14ac:dyDescent="0.25">
      <c r="A2" s="11"/>
      <c r="B2" s="11"/>
      <c r="C2" s="11"/>
      <c r="D2" s="11"/>
      <c r="E2" s="11"/>
      <c r="F2" s="11"/>
      <c r="G2" s="156"/>
      <c r="H2" s="11"/>
    </row>
    <row r="3" spans="1:11" x14ac:dyDescent="0.25">
      <c r="A3" s="240" t="s">
        <v>26</v>
      </c>
      <c r="B3" s="240"/>
      <c r="C3" s="240"/>
      <c r="D3" s="240"/>
      <c r="E3" s="240"/>
      <c r="F3" s="241"/>
      <c r="G3" s="241"/>
      <c r="H3" s="241"/>
    </row>
    <row r="4" spans="1:11" x14ac:dyDescent="0.25">
      <c r="A4" s="11"/>
      <c r="B4" s="11"/>
      <c r="C4" s="11"/>
      <c r="D4" s="11"/>
      <c r="E4" s="11"/>
      <c r="F4" s="12"/>
      <c r="G4" s="157"/>
      <c r="H4" s="12"/>
    </row>
    <row r="5" spans="1:11" ht="18" customHeight="1" x14ac:dyDescent="0.25">
      <c r="A5" s="240" t="s">
        <v>23</v>
      </c>
      <c r="B5" s="242"/>
      <c r="C5" s="242"/>
      <c r="D5" s="242"/>
      <c r="E5" s="242"/>
      <c r="F5" s="242"/>
      <c r="G5" s="242"/>
      <c r="H5" s="242"/>
    </row>
    <row r="6" spans="1:11" x14ac:dyDescent="0.25">
      <c r="A6" s="11"/>
      <c r="B6" s="11"/>
      <c r="C6" s="11"/>
      <c r="D6" s="11"/>
      <c r="E6" s="11"/>
      <c r="F6" s="12"/>
      <c r="G6" s="157"/>
      <c r="H6" s="16" t="s">
        <v>71</v>
      </c>
    </row>
    <row r="7" spans="1:11" ht="31.5" x14ac:dyDescent="0.25">
      <c r="A7" s="14" t="s">
        <v>13</v>
      </c>
      <c r="B7" s="17" t="s">
        <v>14</v>
      </c>
      <c r="C7" s="17" t="s">
        <v>15</v>
      </c>
      <c r="D7" s="17" t="s">
        <v>37</v>
      </c>
      <c r="E7" s="14" t="s">
        <v>151</v>
      </c>
      <c r="F7" s="14" t="s">
        <v>152</v>
      </c>
      <c r="G7" s="14" t="s">
        <v>153</v>
      </c>
      <c r="H7" s="14" t="s">
        <v>156</v>
      </c>
      <c r="I7" s="253" t="s">
        <v>157</v>
      </c>
      <c r="J7" s="254"/>
      <c r="K7" s="255"/>
    </row>
    <row r="8" spans="1:11" ht="30" x14ac:dyDescent="0.25">
      <c r="A8" s="18">
        <v>8</v>
      </c>
      <c r="B8" s="18"/>
      <c r="C8" s="18"/>
      <c r="D8" s="18" t="s">
        <v>24</v>
      </c>
      <c r="E8" s="19">
        <f>E9</f>
        <v>0</v>
      </c>
      <c r="F8" s="19">
        <f t="shared" ref="F8:I12" si="0">F9</f>
        <v>35658.449999999997</v>
      </c>
      <c r="G8" s="19">
        <f t="shared" si="0"/>
        <v>0</v>
      </c>
      <c r="H8" s="19">
        <f t="shared" si="0"/>
        <v>0</v>
      </c>
      <c r="I8" s="248">
        <f t="shared" si="0"/>
        <v>0</v>
      </c>
      <c r="J8" s="256"/>
      <c r="K8" s="257"/>
    </row>
    <row r="9" spans="1:11" x14ac:dyDescent="0.25">
      <c r="A9" s="18"/>
      <c r="B9" s="20">
        <v>81</v>
      </c>
      <c r="C9" s="20"/>
      <c r="D9" s="20" t="s">
        <v>28</v>
      </c>
      <c r="E9" s="21">
        <f>E10</f>
        <v>0</v>
      </c>
      <c r="F9" s="21">
        <f>F10</f>
        <v>35658.449999999997</v>
      </c>
      <c r="G9" s="21">
        <f>G10</f>
        <v>0</v>
      </c>
      <c r="H9" s="21">
        <f>H10</f>
        <v>0</v>
      </c>
      <c r="I9" s="245">
        <v>0</v>
      </c>
      <c r="J9" s="246"/>
      <c r="K9" s="247"/>
    </row>
    <row r="10" spans="1:11" x14ac:dyDescent="0.25">
      <c r="A10" s="22"/>
      <c r="B10" s="22"/>
      <c r="C10" s="22">
        <v>31</v>
      </c>
      <c r="D10" s="23" t="s">
        <v>30</v>
      </c>
      <c r="E10" s="21">
        <v>0</v>
      </c>
      <c r="F10" s="21">
        <v>35658.449999999997</v>
      </c>
      <c r="G10" s="21">
        <v>0</v>
      </c>
      <c r="H10" s="21">
        <v>0</v>
      </c>
      <c r="I10" s="245">
        <v>0</v>
      </c>
      <c r="J10" s="246"/>
      <c r="K10" s="247"/>
    </row>
    <row r="11" spans="1:11" ht="45" x14ac:dyDescent="0.25">
      <c r="A11" s="24">
        <v>5</v>
      </c>
      <c r="B11" s="24"/>
      <c r="C11" s="24"/>
      <c r="D11" s="25" t="s">
        <v>25</v>
      </c>
      <c r="E11" s="19">
        <f>E12</f>
        <v>0</v>
      </c>
      <c r="F11" s="19">
        <f t="shared" ref="F11:H12" si="1">F12</f>
        <v>35658.449999999997</v>
      </c>
      <c r="G11" s="19">
        <f t="shared" si="1"/>
        <v>37000</v>
      </c>
      <c r="H11" s="19">
        <f t="shared" si="1"/>
        <v>37000</v>
      </c>
      <c r="I11" s="248">
        <f t="shared" si="0"/>
        <v>37000</v>
      </c>
      <c r="J11" s="249"/>
      <c r="K11" s="250"/>
    </row>
    <row r="12" spans="1:11" ht="45" x14ac:dyDescent="0.25">
      <c r="A12" s="20"/>
      <c r="B12" s="20">
        <v>54</v>
      </c>
      <c r="C12" s="20"/>
      <c r="D12" s="26" t="s">
        <v>29</v>
      </c>
      <c r="E12" s="21">
        <f>E13</f>
        <v>0</v>
      </c>
      <c r="F12" s="21">
        <f>F13</f>
        <v>35658.449999999997</v>
      </c>
      <c r="G12" s="21">
        <f t="shared" si="1"/>
        <v>37000</v>
      </c>
      <c r="H12" s="21">
        <f t="shared" si="1"/>
        <v>37000</v>
      </c>
      <c r="I12" s="245">
        <f t="shared" si="0"/>
        <v>37000</v>
      </c>
      <c r="J12" s="246"/>
      <c r="K12" s="247"/>
    </row>
    <row r="13" spans="1:11" x14ac:dyDescent="0.25">
      <c r="A13" s="20"/>
      <c r="B13" s="20"/>
      <c r="C13" s="22">
        <v>31</v>
      </c>
      <c r="D13" s="22" t="s">
        <v>30</v>
      </c>
      <c r="E13" s="21">
        <v>0</v>
      </c>
      <c r="F13" s="21">
        <v>35658.449999999997</v>
      </c>
      <c r="G13" s="21">
        <v>37000</v>
      </c>
      <c r="H13" s="21">
        <v>37000</v>
      </c>
      <c r="I13" s="245">
        <v>37000</v>
      </c>
      <c r="J13" s="251"/>
      <c r="K13" s="252"/>
    </row>
  </sheetData>
  <mergeCells count="10">
    <mergeCell ref="A3:H3"/>
    <mergeCell ref="A5:H5"/>
    <mergeCell ref="A1:H1"/>
    <mergeCell ref="I7:K7"/>
    <mergeCell ref="I8:K8"/>
    <mergeCell ref="I9:K9"/>
    <mergeCell ref="I10:K10"/>
    <mergeCell ref="I11:K11"/>
    <mergeCell ref="I12:K12"/>
    <mergeCell ref="I13:K13"/>
  </mergeCells>
  <phoneticPr fontId="0" type="noConversion"/>
  <pageMargins left="0.7" right="0.7" top="0.75" bottom="0.75" header="0.3" footer="0.3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8"/>
  <sheetViews>
    <sheetView topLeftCell="A61" workbookViewId="0">
      <selection activeCell="R56" sqref="R56"/>
    </sheetView>
  </sheetViews>
  <sheetFormatPr defaultRowHeight="15.75" x14ac:dyDescent="0.25"/>
  <cols>
    <col min="1" max="1" width="20.85546875" style="13" bestFit="1" customWidth="1"/>
    <col min="2" max="2" width="8.42578125" style="13" bestFit="1" customWidth="1"/>
    <col min="3" max="3" width="5.42578125" style="13" bestFit="1" customWidth="1"/>
    <col min="4" max="4" width="30.85546875" style="13" customWidth="1"/>
    <col min="5" max="5" width="20.85546875" style="13" hidden="1" customWidth="1"/>
    <col min="6" max="6" width="18.42578125" style="13" hidden="1" customWidth="1"/>
    <col min="7" max="7" width="17.7109375" style="13" hidden="1" customWidth="1"/>
    <col min="8" max="9" width="17.7109375" style="13" customWidth="1"/>
    <col min="10" max="10" width="16.140625" style="13" customWidth="1"/>
    <col min="11" max="11" width="15.5703125" style="13" customWidth="1"/>
    <col min="12" max="13" width="9.140625" style="13"/>
    <col min="14" max="14" width="11.7109375" style="13" bestFit="1" customWidth="1"/>
    <col min="15" max="15" width="10.140625" style="13" bestFit="1" customWidth="1"/>
    <col min="16" max="16" width="11.7109375" style="13" bestFit="1" customWidth="1"/>
    <col min="17" max="17" width="9.85546875" style="13" bestFit="1" customWidth="1"/>
    <col min="18" max="16384" width="9.140625" style="13"/>
  </cols>
  <sheetData>
    <row r="1" spans="1:17" ht="33" customHeight="1" x14ac:dyDescent="0.25">
      <c r="A1" s="244" t="s">
        <v>158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</row>
    <row r="2" spans="1:17" ht="33" customHeight="1" x14ac:dyDescent="0.25">
      <c r="A2" s="151"/>
      <c r="B2" s="151"/>
      <c r="C2" s="151"/>
      <c r="D2" s="151"/>
      <c r="E2" s="151"/>
      <c r="F2" s="151"/>
      <c r="G2" s="151"/>
      <c r="H2" s="155"/>
      <c r="I2" s="155"/>
      <c r="J2" s="151"/>
      <c r="K2" s="151"/>
      <c r="L2" s="151"/>
    </row>
    <row r="3" spans="1:17" ht="33" customHeight="1" x14ac:dyDescent="0.25">
      <c r="A3" s="151"/>
      <c r="B3" s="151"/>
      <c r="C3" s="151"/>
      <c r="D3" s="151"/>
      <c r="E3" s="151"/>
      <c r="F3" s="151"/>
      <c r="G3" s="151"/>
      <c r="H3" s="155"/>
      <c r="I3" s="155"/>
      <c r="J3" s="151"/>
      <c r="K3" s="151"/>
      <c r="L3" s="151"/>
    </row>
    <row r="4" spans="1:17" ht="18" customHeight="1" x14ac:dyDescent="0.25">
      <c r="A4" s="140">
        <v>45203</v>
      </c>
      <c r="B4" s="11"/>
      <c r="C4" s="11"/>
      <c r="D4" s="11"/>
      <c r="E4" s="11"/>
      <c r="F4" s="104"/>
      <c r="G4" s="104"/>
      <c r="H4" s="154"/>
      <c r="I4" s="154"/>
      <c r="J4" s="11"/>
      <c r="K4" s="11"/>
    </row>
    <row r="5" spans="1:17" x14ac:dyDescent="0.25">
      <c r="A5" s="240" t="s">
        <v>74</v>
      </c>
      <c r="B5" s="240"/>
      <c r="C5" s="240"/>
      <c r="D5" s="240"/>
      <c r="E5" s="240"/>
      <c r="F5" s="240"/>
      <c r="G5" s="240"/>
      <c r="H5" s="240"/>
      <c r="I5" s="240"/>
      <c r="J5" s="241"/>
      <c r="K5" s="241"/>
    </row>
    <row r="6" spans="1:17" x14ac:dyDescent="0.25">
      <c r="A6" s="149"/>
      <c r="B6" s="149"/>
      <c r="C6" s="149"/>
      <c r="D6" s="149"/>
      <c r="E6" s="149"/>
      <c r="F6" s="149"/>
      <c r="G6" s="149"/>
      <c r="H6" s="154"/>
      <c r="I6" s="154"/>
      <c r="J6" s="150"/>
      <c r="K6" s="150"/>
    </row>
    <row r="7" spans="1:17" x14ac:dyDescent="0.25">
      <c r="A7" s="149"/>
      <c r="B7" s="149"/>
      <c r="C7" s="149"/>
      <c r="D7" s="149"/>
      <c r="E7" s="149"/>
      <c r="F7" s="149"/>
      <c r="G7" s="149"/>
      <c r="H7" s="154"/>
      <c r="I7" s="154"/>
      <c r="J7" s="150"/>
      <c r="K7" s="150"/>
    </row>
    <row r="8" spans="1:17" ht="31.5" x14ac:dyDescent="0.25">
      <c r="A8" s="14" t="s">
        <v>75</v>
      </c>
      <c r="B8" s="253" t="s">
        <v>41</v>
      </c>
      <c r="C8" s="283"/>
      <c r="D8" s="284"/>
      <c r="E8" s="14" t="s">
        <v>34</v>
      </c>
      <c r="F8" s="14" t="s">
        <v>108</v>
      </c>
      <c r="G8" s="110" t="s">
        <v>151</v>
      </c>
      <c r="H8" s="110" t="s">
        <v>152</v>
      </c>
      <c r="I8" s="110" t="s">
        <v>153</v>
      </c>
      <c r="J8" s="14" t="s">
        <v>154</v>
      </c>
      <c r="K8" s="14" t="s">
        <v>155</v>
      </c>
    </row>
    <row r="9" spans="1:17" s="78" customFormat="1" ht="15" x14ac:dyDescent="0.25">
      <c r="A9" s="76" t="s">
        <v>73</v>
      </c>
      <c r="B9" s="285" t="s">
        <v>106</v>
      </c>
      <c r="C9" s="286"/>
      <c r="D9" s="287"/>
      <c r="E9" s="77">
        <f>E10+E26+E36+E53+E63+E67</f>
        <v>9021806.2800000012</v>
      </c>
      <c r="F9" s="77">
        <f t="shared" ref="F9" si="0">F10+F26+F36+F53+F63+F67</f>
        <v>476009.31</v>
      </c>
      <c r="G9" s="77">
        <f>G10+G26+G36+G53+G63+G67</f>
        <v>9500470.0500000007</v>
      </c>
      <c r="H9" s="77">
        <f>H10+H26+H36+H53+H63+H67</f>
        <v>9021806.25</v>
      </c>
      <c r="I9" s="169">
        <f t="shared" ref="I9" si="1">I10+I26+I36+I53+I63+I67</f>
        <v>9892281.2699999996</v>
      </c>
      <c r="J9" s="77">
        <f>J10+J26+J36+J53+J63+J67</f>
        <v>10325834.01475</v>
      </c>
      <c r="K9" s="77">
        <f>K10+K26+K36+K53+K63+K67</f>
        <v>10583979.865118749</v>
      </c>
    </row>
    <row r="10" spans="1:17" s="78" customFormat="1" ht="15" x14ac:dyDescent="0.25">
      <c r="A10" s="79" t="s">
        <v>127</v>
      </c>
      <c r="B10" s="288" t="s">
        <v>76</v>
      </c>
      <c r="C10" s="289"/>
      <c r="D10" s="290"/>
      <c r="E10" s="80">
        <f>E11+E15+E19</f>
        <v>7654451</v>
      </c>
      <c r="F10" s="80">
        <f>F11+F15+F19</f>
        <v>443113.11</v>
      </c>
      <c r="G10" s="80">
        <f>G11+G15+G19</f>
        <v>8100218.5699999994</v>
      </c>
      <c r="H10" s="80">
        <f>H11+H15+H19</f>
        <v>7654450.9699999997</v>
      </c>
      <c r="I10" s="80">
        <f t="shared" ref="I10" si="2">I11+I15+I19</f>
        <v>8347145</v>
      </c>
      <c r="J10" s="80">
        <f>J11+J15+J19</f>
        <v>8555823.625</v>
      </c>
      <c r="K10" s="80">
        <f t="shared" ref="K10" si="3">K11+K15+K19</f>
        <v>8769719.2156249993</v>
      </c>
      <c r="N10" s="145"/>
    </row>
    <row r="11" spans="1:17" s="78" customFormat="1" ht="15" x14ac:dyDescent="0.25">
      <c r="A11" s="81" t="s">
        <v>128</v>
      </c>
      <c r="B11" s="291" t="s">
        <v>85</v>
      </c>
      <c r="C11" s="292"/>
      <c r="D11" s="293"/>
      <c r="E11" s="77">
        <f>E12</f>
        <v>0</v>
      </c>
      <c r="F11" s="77">
        <f t="shared" ref="F11:I11" si="4">F12</f>
        <v>68800</v>
      </c>
      <c r="G11" s="77">
        <f t="shared" si="4"/>
        <v>68800</v>
      </c>
      <c r="H11" s="77">
        <f t="shared" si="4"/>
        <v>0</v>
      </c>
      <c r="I11" s="169">
        <f t="shared" si="4"/>
        <v>111597.44</v>
      </c>
      <c r="J11" s="77">
        <f t="shared" ref="J11:K11" si="5">J12</f>
        <v>114387.37599999999</v>
      </c>
      <c r="K11" s="77">
        <f t="shared" si="5"/>
        <v>117247.06039999997</v>
      </c>
      <c r="N11" s="145"/>
      <c r="P11" s="145"/>
      <c r="Q11" s="145"/>
    </row>
    <row r="12" spans="1:17" s="78" customFormat="1" ht="15" x14ac:dyDescent="0.25">
      <c r="A12" s="81">
        <v>3</v>
      </c>
      <c r="B12" s="275" t="s">
        <v>18</v>
      </c>
      <c r="C12" s="276"/>
      <c r="D12" s="277"/>
      <c r="E12" s="82">
        <f>E13+E14</f>
        <v>0</v>
      </c>
      <c r="F12" s="82">
        <f t="shared" ref="F12:I12" si="6">F13+F14</f>
        <v>68800</v>
      </c>
      <c r="G12" s="82">
        <f t="shared" si="6"/>
        <v>68800</v>
      </c>
      <c r="H12" s="82">
        <f t="shared" si="6"/>
        <v>0</v>
      </c>
      <c r="I12" s="170">
        <f t="shared" si="6"/>
        <v>111597.44</v>
      </c>
      <c r="J12" s="82">
        <f>J13+J14</f>
        <v>114387.37599999999</v>
      </c>
      <c r="K12" s="82">
        <f>K13+K14</f>
        <v>117247.06039999997</v>
      </c>
      <c r="N12" s="145"/>
      <c r="P12" s="145"/>
      <c r="Q12" s="145"/>
    </row>
    <row r="13" spans="1:17" s="78" customFormat="1" ht="15" x14ac:dyDescent="0.25">
      <c r="A13" s="83">
        <v>31</v>
      </c>
      <c r="B13" s="294" t="s">
        <v>19</v>
      </c>
      <c r="C13" s="295"/>
      <c r="D13" s="296"/>
      <c r="E13" s="84">
        <v>0</v>
      </c>
      <c r="F13" s="84">
        <v>0</v>
      </c>
      <c r="G13" s="84">
        <f>E13+F13</f>
        <v>0</v>
      </c>
      <c r="H13" s="84"/>
      <c r="I13" s="171">
        <f>G13+H13</f>
        <v>0</v>
      </c>
      <c r="J13" s="84">
        <f>I13*1.025</f>
        <v>0</v>
      </c>
      <c r="K13" s="84">
        <f>J13*1.025</f>
        <v>0</v>
      </c>
      <c r="N13" s="145"/>
    </row>
    <row r="14" spans="1:17" s="78" customFormat="1" ht="15" x14ac:dyDescent="0.25">
      <c r="A14" s="83">
        <v>32</v>
      </c>
      <c r="B14" s="261" t="s">
        <v>79</v>
      </c>
      <c r="C14" s="278"/>
      <c r="D14" s="279"/>
      <c r="E14" s="85">
        <v>0</v>
      </c>
      <c r="F14" s="85">
        <v>68800</v>
      </c>
      <c r="G14" s="84">
        <f>E14+F14</f>
        <v>68800</v>
      </c>
      <c r="H14" s="84"/>
      <c r="I14" s="171">
        <v>111597.44</v>
      </c>
      <c r="J14" s="84">
        <f>I14*1.025</f>
        <v>114387.37599999999</v>
      </c>
      <c r="K14" s="84">
        <f>J14*1.025</f>
        <v>117247.06039999997</v>
      </c>
      <c r="N14" s="145"/>
    </row>
    <row r="15" spans="1:17" s="78" customFormat="1" ht="24.95" customHeight="1" x14ac:dyDescent="0.25">
      <c r="A15" s="81" t="s">
        <v>129</v>
      </c>
      <c r="B15" s="275" t="s">
        <v>30</v>
      </c>
      <c r="C15" s="276"/>
      <c r="D15" s="277"/>
      <c r="E15" s="77">
        <f>E16</f>
        <v>344840.03</v>
      </c>
      <c r="F15" s="77">
        <f t="shared" ref="F15:J15" si="7">F16</f>
        <v>0</v>
      </c>
      <c r="G15" s="77">
        <f t="shared" si="7"/>
        <v>344840.03</v>
      </c>
      <c r="H15" s="77">
        <f t="shared" si="7"/>
        <v>344840</v>
      </c>
      <c r="I15" s="169">
        <f t="shared" si="7"/>
        <v>181651.72</v>
      </c>
      <c r="J15" s="77">
        <f t="shared" si="7"/>
        <v>186193.01299999998</v>
      </c>
      <c r="K15" s="77">
        <f t="shared" ref="K15" si="8">K16</f>
        <v>190847.83832499996</v>
      </c>
    </row>
    <row r="16" spans="1:17" s="78" customFormat="1" ht="15" x14ac:dyDescent="0.25">
      <c r="A16" s="81">
        <v>3</v>
      </c>
      <c r="B16" s="280" t="s">
        <v>18</v>
      </c>
      <c r="C16" s="281"/>
      <c r="D16" s="282"/>
      <c r="E16" s="86">
        <f>E17+E18</f>
        <v>344840.03</v>
      </c>
      <c r="F16" s="86">
        <f t="shared" ref="F16:G16" si="9">F17+F18</f>
        <v>0</v>
      </c>
      <c r="G16" s="86">
        <f t="shared" si="9"/>
        <v>344840.03</v>
      </c>
      <c r="H16" s="86">
        <f>H17+H18</f>
        <v>344840</v>
      </c>
      <c r="I16" s="172">
        <f>I17+I18</f>
        <v>181651.72</v>
      </c>
      <c r="J16" s="86">
        <f>J17+J18</f>
        <v>186193.01299999998</v>
      </c>
      <c r="K16" s="86">
        <f>K17+K18</f>
        <v>190847.83832499996</v>
      </c>
    </row>
    <row r="17" spans="1:11" s="78" customFormat="1" ht="18.75" customHeight="1" x14ac:dyDescent="0.25">
      <c r="A17" s="83">
        <v>31</v>
      </c>
      <c r="B17" s="261" t="s">
        <v>19</v>
      </c>
      <c r="C17" s="278"/>
      <c r="D17" s="279"/>
      <c r="E17" s="86">
        <v>344840.03</v>
      </c>
      <c r="F17" s="86"/>
      <c r="G17" s="86">
        <f>E17+F17</f>
        <v>344840.03</v>
      </c>
      <c r="H17" s="86">
        <v>344840</v>
      </c>
      <c r="I17" s="172">
        <v>181651.72</v>
      </c>
      <c r="J17" s="86">
        <f>I17*1.025</f>
        <v>186193.01299999998</v>
      </c>
      <c r="K17" s="86">
        <f>J17*1.025</f>
        <v>190847.83832499996</v>
      </c>
    </row>
    <row r="18" spans="1:11" s="78" customFormat="1" ht="18.75" customHeight="1" x14ac:dyDescent="0.25">
      <c r="A18" s="83">
        <v>32</v>
      </c>
      <c r="B18" s="261" t="s">
        <v>27</v>
      </c>
      <c r="C18" s="278"/>
      <c r="D18" s="279"/>
      <c r="E18" s="86">
        <v>0</v>
      </c>
      <c r="F18" s="86"/>
      <c r="G18" s="86">
        <f>E18+F18</f>
        <v>0</v>
      </c>
      <c r="H18" s="86"/>
      <c r="I18" s="172">
        <f>G18+H18</f>
        <v>0</v>
      </c>
      <c r="J18" s="86">
        <f>I18*1.025</f>
        <v>0</v>
      </c>
      <c r="K18" s="86">
        <f>J18*1.025</f>
        <v>0</v>
      </c>
    </row>
    <row r="19" spans="1:11" s="78" customFormat="1" ht="18.75" customHeight="1" x14ac:dyDescent="0.25">
      <c r="A19" s="87" t="s">
        <v>130</v>
      </c>
      <c r="B19" s="275" t="s">
        <v>131</v>
      </c>
      <c r="C19" s="276"/>
      <c r="D19" s="277"/>
      <c r="E19" s="82">
        <f>E20</f>
        <v>7309610.9699999997</v>
      </c>
      <c r="F19" s="82">
        <f t="shared" ref="F19:J19" si="10">F20</f>
        <v>374313.11</v>
      </c>
      <c r="G19" s="82">
        <f t="shared" si="10"/>
        <v>7686578.5399999991</v>
      </c>
      <c r="H19" s="82">
        <f t="shared" si="10"/>
        <v>7309610.9699999997</v>
      </c>
      <c r="I19" s="170">
        <f t="shared" si="10"/>
        <v>8053895.8399999999</v>
      </c>
      <c r="J19" s="82">
        <f t="shared" si="10"/>
        <v>8255243.2359999996</v>
      </c>
      <c r="K19" s="82">
        <f t="shared" ref="K19" si="11">K20</f>
        <v>8461624.3169</v>
      </c>
    </row>
    <row r="20" spans="1:11" s="78" customFormat="1" ht="18" customHeight="1" x14ac:dyDescent="0.25">
      <c r="A20" s="87">
        <v>3</v>
      </c>
      <c r="B20" s="258" t="s">
        <v>18</v>
      </c>
      <c r="C20" s="264"/>
      <c r="D20" s="265"/>
      <c r="E20" s="77">
        <f>E21+E22+E23</f>
        <v>7309610.9699999997</v>
      </c>
      <c r="F20" s="77">
        <f>F21+F22+F23+F24+F25</f>
        <v>374313.11</v>
      </c>
      <c r="G20" s="77">
        <f>G21+G22+G23+G25+G24</f>
        <v>7686578.5399999991</v>
      </c>
      <c r="H20" s="77">
        <f>H21+H22+H23+H24</f>
        <v>7309610.9699999997</v>
      </c>
      <c r="I20" s="169">
        <f t="shared" ref="I20" si="12">I21+I22+I23+I25+I24</f>
        <v>8053895.8399999999</v>
      </c>
      <c r="J20" s="77">
        <f>J21+J22+J23+J25</f>
        <v>8255243.2359999996</v>
      </c>
      <c r="K20" s="77">
        <f>K21+K22+K23+K25</f>
        <v>8461624.3169</v>
      </c>
    </row>
    <row r="21" spans="1:11" s="78" customFormat="1" ht="18.75" customHeight="1" x14ac:dyDescent="0.25">
      <c r="A21" s="83">
        <v>31</v>
      </c>
      <c r="B21" s="261" t="s">
        <v>19</v>
      </c>
      <c r="C21" s="262"/>
      <c r="D21" s="263"/>
      <c r="E21" s="88">
        <v>5413884.0300000003</v>
      </c>
      <c r="F21" s="88">
        <v>352100.56</v>
      </c>
      <c r="G21" s="88">
        <f>E21+F21</f>
        <v>5765984.5899999999</v>
      </c>
      <c r="H21" s="88">
        <v>5413884.0300000003</v>
      </c>
      <c r="I21" s="173">
        <v>6035994.2800000003</v>
      </c>
      <c r="J21" s="88">
        <f t="shared" ref="J21:K25" si="13">I21*1.025</f>
        <v>6186894.1370000001</v>
      </c>
      <c r="K21" s="88">
        <f t="shared" si="13"/>
        <v>6341566.490425</v>
      </c>
    </row>
    <row r="22" spans="1:11" s="78" customFormat="1" ht="18" customHeight="1" x14ac:dyDescent="0.25">
      <c r="A22" s="83">
        <v>32</v>
      </c>
      <c r="B22" s="261" t="s">
        <v>79</v>
      </c>
      <c r="C22" s="262"/>
      <c r="D22" s="263"/>
      <c r="E22" s="88">
        <v>1882985.55</v>
      </c>
      <c r="F22" s="88">
        <v>9952.5499999999993</v>
      </c>
      <c r="G22" s="88">
        <f>E22+F22</f>
        <v>1892938.1</v>
      </c>
      <c r="H22" s="88">
        <v>1882985.55</v>
      </c>
      <c r="I22" s="173">
        <v>1996281.56</v>
      </c>
      <c r="J22" s="88">
        <f t="shared" si="13"/>
        <v>2046188.5989999999</v>
      </c>
      <c r="K22" s="88">
        <f t="shared" si="13"/>
        <v>2097343.3139749998</v>
      </c>
    </row>
    <row r="23" spans="1:11" s="78" customFormat="1" ht="17.25" customHeight="1" x14ac:dyDescent="0.25">
      <c r="A23" s="83">
        <v>34</v>
      </c>
      <c r="B23" s="261" t="s">
        <v>47</v>
      </c>
      <c r="C23" s="262"/>
      <c r="D23" s="263"/>
      <c r="E23" s="88">
        <v>12741.39</v>
      </c>
      <c r="F23" s="88">
        <v>6950</v>
      </c>
      <c r="G23" s="88">
        <f>E23+F23</f>
        <v>19691.39</v>
      </c>
      <c r="H23" s="88">
        <v>12741.39</v>
      </c>
      <c r="I23" s="173">
        <v>18920</v>
      </c>
      <c r="J23" s="88">
        <f t="shared" si="13"/>
        <v>19393</v>
      </c>
      <c r="K23" s="88">
        <f t="shared" si="13"/>
        <v>19877.824999999997</v>
      </c>
    </row>
    <row r="24" spans="1:11" s="78" customFormat="1" ht="17.25" customHeight="1" x14ac:dyDescent="0.25">
      <c r="A24" s="83">
        <v>36</v>
      </c>
      <c r="B24" s="261" t="s">
        <v>150</v>
      </c>
      <c r="C24" s="259"/>
      <c r="D24" s="260"/>
      <c r="E24" s="88">
        <v>0</v>
      </c>
      <c r="F24" s="88">
        <v>5310</v>
      </c>
      <c r="G24" s="88">
        <f>E24+F24</f>
        <v>5310</v>
      </c>
      <c r="H24" s="88"/>
      <c r="I24" s="173">
        <v>0</v>
      </c>
      <c r="J24" s="88">
        <f t="shared" si="13"/>
        <v>0</v>
      </c>
      <c r="K24" s="88">
        <f t="shared" ref="K24" si="14">J24*1.025</f>
        <v>0</v>
      </c>
    </row>
    <row r="25" spans="1:11" s="78" customFormat="1" ht="17.25" customHeight="1" x14ac:dyDescent="0.25">
      <c r="A25" s="83">
        <v>38</v>
      </c>
      <c r="B25" s="261" t="s">
        <v>83</v>
      </c>
      <c r="C25" s="262"/>
      <c r="D25" s="263"/>
      <c r="E25" s="88">
        <v>2654.46</v>
      </c>
      <c r="F25" s="88">
        <v>0</v>
      </c>
      <c r="G25" s="88">
        <f>E25+F25</f>
        <v>2654.46</v>
      </c>
      <c r="H25" s="88">
        <v>2654.46</v>
      </c>
      <c r="I25" s="173">
        <v>2700</v>
      </c>
      <c r="J25" s="88">
        <f t="shared" si="13"/>
        <v>2767.4999999999995</v>
      </c>
      <c r="K25" s="88">
        <f t="shared" si="13"/>
        <v>2836.6874999999991</v>
      </c>
    </row>
    <row r="26" spans="1:11" s="78" customFormat="1" ht="15" x14ac:dyDescent="0.25">
      <c r="A26" s="79" t="s">
        <v>84</v>
      </c>
      <c r="B26" s="269" t="s">
        <v>86</v>
      </c>
      <c r="C26" s="270"/>
      <c r="D26" s="271"/>
      <c r="E26" s="80">
        <f>E30+E34</f>
        <v>249386.16</v>
      </c>
      <c r="F26" s="80">
        <f>F27+F30+F33</f>
        <v>13683.160000000003</v>
      </c>
      <c r="G26" s="80">
        <f>G27+G30+G33</f>
        <v>263069.32</v>
      </c>
      <c r="H26" s="80">
        <f>H27+H30+H33</f>
        <v>249386.16</v>
      </c>
      <c r="I26" s="80">
        <f t="shared" ref="I26" si="15">I27+I30+I33</f>
        <v>258629</v>
      </c>
      <c r="J26" s="80">
        <f t="shared" ref="J26:K26" si="16">J27+J30+J33</f>
        <v>265094.72499999998</v>
      </c>
      <c r="K26" s="80">
        <f t="shared" si="16"/>
        <v>271722.0931249999</v>
      </c>
    </row>
    <row r="27" spans="1:11" s="78" customFormat="1" ht="15" x14ac:dyDescent="0.25">
      <c r="A27" s="141" t="s">
        <v>77</v>
      </c>
      <c r="B27" s="258" t="s">
        <v>85</v>
      </c>
      <c r="C27" s="264"/>
      <c r="D27" s="265"/>
      <c r="E27" s="142">
        <f t="shared" ref="E27:K28" si="17">E28</f>
        <v>0</v>
      </c>
      <c r="F27" s="142">
        <f t="shared" si="17"/>
        <v>38000</v>
      </c>
      <c r="G27" s="142">
        <f t="shared" si="17"/>
        <v>38000</v>
      </c>
      <c r="H27" s="142">
        <f t="shared" si="17"/>
        <v>0</v>
      </c>
      <c r="I27" s="174">
        <f t="shared" si="17"/>
        <v>27000</v>
      </c>
      <c r="J27" s="142">
        <f t="shared" si="17"/>
        <v>27674.999999999996</v>
      </c>
      <c r="K27" s="142">
        <f t="shared" si="17"/>
        <v>28366.874999999993</v>
      </c>
    </row>
    <row r="28" spans="1:11" s="78" customFormat="1" ht="15" x14ac:dyDescent="0.25">
      <c r="A28" s="141">
        <v>3</v>
      </c>
      <c r="B28" s="266" t="s">
        <v>18</v>
      </c>
      <c r="C28" s="267"/>
      <c r="D28" s="268"/>
      <c r="E28" s="143">
        <f t="shared" si="17"/>
        <v>0</v>
      </c>
      <c r="F28" s="143">
        <f t="shared" si="17"/>
        <v>38000</v>
      </c>
      <c r="G28" s="143">
        <f t="shared" si="17"/>
        <v>38000</v>
      </c>
      <c r="H28" s="143">
        <f t="shared" si="17"/>
        <v>0</v>
      </c>
      <c r="I28" s="172">
        <f t="shared" si="17"/>
        <v>27000</v>
      </c>
      <c r="J28" s="143">
        <f t="shared" si="17"/>
        <v>27674.999999999996</v>
      </c>
      <c r="K28" s="143">
        <f t="shared" si="17"/>
        <v>28366.874999999993</v>
      </c>
    </row>
    <row r="29" spans="1:11" s="78" customFormat="1" ht="15" x14ac:dyDescent="0.25">
      <c r="A29" s="144">
        <v>32</v>
      </c>
      <c r="B29" s="266" t="s">
        <v>79</v>
      </c>
      <c r="C29" s="267"/>
      <c r="D29" s="268"/>
      <c r="E29" s="143">
        <v>0</v>
      </c>
      <c r="F29" s="143">
        <v>38000</v>
      </c>
      <c r="G29" s="143">
        <f>E29+F29</f>
        <v>38000</v>
      </c>
      <c r="H29" s="143">
        <v>0</v>
      </c>
      <c r="I29" s="172">
        <v>27000</v>
      </c>
      <c r="J29" s="143">
        <f>I29*1.025</f>
        <v>27674.999999999996</v>
      </c>
      <c r="K29" s="143">
        <f>J29*1.025</f>
        <v>28366.874999999993</v>
      </c>
    </row>
    <row r="30" spans="1:11" s="78" customFormat="1" ht="15" x14ac:dyDescent="0.25">
      <c r="A30" s="89" t="s">
        <v>80</v>
      </c>
      <c r="B30" s="258" t="s">
        <v>30</v>
      </c>
      <c r="C30" s="264"/>
      <c r="D30" s="265"/>
      <c r="E30" s="90">
        <f>E31</f>
        <v>39816.839999999997</v>
      </c>
      <c r="F30" s="90">
        <f t="shared" ref="F30:J31" si="18">F31</f>
        <v>15183.16</v>
      </c>
      <c r="G30" s="90">
        <f t="shared" si="18"/>
        <v>55000</v>
      </c>
      <c r="H30" s="90">
        <f t="shared" si="18"/>
        <v>39816.839999999997</v>
      </c>
      <c r="I30" s="174">
        <f t="shared" si="18"/>
        <v>50000</v>
      </c>
      <c r="J30" s="90">
        <f t="shared" si="18"/>
        <v>51249.999999999993</v>
      </c>
      <c r="K30" s="90">
        <f t="shared" ref="K30" si="19">K31</f>
        <v>52531.249999999985</v>
      </c>
    </row>
    <row r="31" spans="1:11" s="78" customFormat="1" ht="15" x14ac:dyDescent="0.25">
      <c r="A31" s="91">
        <v>3</v>
      </c>
      <c r="B31" s="261" t="s">
        <v>18</v>
      </c>
      <c r="C31" s="262"/>
      <c r="D31" s="263"/>
      <c r="E31" s="88">
        <f>E32</f>
        <v>39816.839999999997</v>
      </c>
      <c r="F31" s="88">
        <f t="shared" si="18"/>
        <v>15183.16</v>
      </c>
      <c r="G31" s="88">
        <f t="shared" si="18"/>
        <v>55000</v>
      </c>
      <c r="H31" s="88">
        <f t="shared" si="18"/>
        <v>39816.839999999997</v>
      </c>
      <c r="I31" s="173">
        <f t="shared" si="18"/>
        <v>50000</v>
      </c>
      <c r="J31" s="88">
        <f t="shared" si="18"/>
        <v>51249.999999999993</v>
      </c>
      <c r="K31" s="88">
        <f t="shared" ref="K31" si="20">K32</f>
        <v>52531.249999999985</v>
      </c>
    </row>
    <row r="32" spans="1:11" s="78" customFormat="1" ht="15" x14ac:dyDescent="0.25">
      <c r="A32" s="92">
        <v>32</v>
      </c>
      <c r="B32" s="261" t="s">
        <v>79</v>
      </c>
      <c r="C32" s="262"/>
      <c r="D32" s="263"/>
      <c r="E32" s="88">
        <v>39816.839999999997</v>
      </c>
      <c r="F32" s="88">
        <v>15183.16</v>
      </c>
      <c r="G32" s="88">
        <f>E32+F32</f>
        <v>55000</v>
      </c>
      <c r="H32" s="88">
        <v>39816.839999999997</v>
      </c>
      <c r="I32" s="173">
        <v>50000</v>
      </c>
      <c r="J32" s="88">
        <f>I32*1.025</f>
        <v>51249.999999999993</v>
      </c>
      <c r="K32" s="88">
        <f>J32*1.025</f>
        <v>52531.249999999985</v>
      </c>
    </row>
    <row r="33" spans="1:11" s="78" customFormat="1" ht="15" x14ac:dyDescent="0.25">
      <c r="A33" s="91" t="s">
        <v>81</v>
      </c>
      <c r="B33" s="258" t="s">
        <v>82</v>
      </c>
      <c r="C33" s="264"/>
      <c r="D33" s="265"/>
      <c r="E33" s="90">
        <f>E34</f>
        <v>209569.32</v>
      </c>
      <c r="F33" s="90">
        <f t="shared" ref="F33:J34" si="21">F34</f>
        <v>-39500</v>
      </c>
      <c r="G33" s="90">
        <f t="shared" si="21"/>
        <v>170069.32</v>
      </c>
      <c r="H33" s="90">
        <f t="shared" si="21"/>
        <v>209569.32</v>
      </c>
      <c r="I33" s="174">
        <f t="shared" si="21"/>
        <v>181629</v>
      </c>
      <c r="J33" s="90">
        <f t="shared" si="21"/>
        <v>186169.72499999998</v>
      </c>
      <c r="K33" s="90">
        <f>K34</f>
        <v>190823.96812499996</v>
      </c>
    </row>
    <row r="34" spans="1:11" s="78" customFormat="1" ht="15" x14ac:dyDescent="0.25">
      <c r="A34" s="91">
        <v>3</v>
      </c>
      <c r="B34" s="261" t="s">
        <v>18</v>
      </c>
      <c r="C34" s="262"/>
      <c r="D34" s="263"/>
      <c r="E34" s="86">
        <f>E35</f>
        <v>209569.32</v>
      </c>
      <c r="F34" s="86">
        <f t="shared" si="21"/>
        <v>-39500</v>
      </c>
      <c r="G34" s="86">
        <f t="shared" si="21"/>
        <v>170069.32</v>
      </c>
      <c r="H34" s="86">
        <f t="shared" si="21"/>
        <v>209569.32</v>
      </c>
      <c r="I34" s="172">
        <f t="shared" si="21"/>
        <v>181629</v>
      </c>
      <c r="J34" s="86">
        <f t="shared" si="21"/>
        <v>186169.72499999998</v>
      </c>
      <c r="K34" s="86">
        <f t="shared" ref="K34" si="22">K35</f>
        <v>190823.96812499996</v>
      </c>
    </row>
    <row r="35" spans="1:11" s="78" customFormat="1" ht="15" x14ac:dyDescent="0.25">
      <c r="A35" s="92">
        <v>32</v>
      </c>
      <c r="B35" s="261" t="s">
        <v>79</v>
      </c>
      <c r="C35" s="262"/>
      <c r="D35" s="263"/>
      <c r="E35" s="88">
        <v>209569.32</v>
      </c>
      <c r="F35" s="88">
        <v>-39500</v>
      </c>
      <c r="G35" s="88">
        <f>E35+F35</f>
        <v>170069.32</v>
      </c>
      <c r="H35" s="88">
        <v>209569.32</v>
      </c>
      <c r="I35" s="173">
        <v>181629</v>
      </c>
      <c r="J35" s="88">
        <f>I35*1.025</f>
        <v>186169.72499999998</v>
      </c>
      <c r="K35" s="88">
        <f>J35*1.025</f>
        <v>190823.96812499996</v>
      </c>
    </row>
    <row r="36" spans="1:11" s="78" customFormat="1" ht="19.5" customHeight="1" x14ac:dyDescent="0.25">
      <c r="A36" s="93" t="s">
        <v>87</v>
      </c>
      <c r="B36" s="269" t="s">
        <v>88</v>
      </c>
      <c r="C36" s="270"/>
      <c r="D36" s="271"/>
      <c r="E36" s="94">
        <f>E37+E42+E47+E50</f>
        <v>919724.99</v>
      </c>
      <c r="F36" s="94">
        <f t="shared" ref="F36" si="23">F37+F42+F47+F50</f>
        <v>35361.69</v>
      </c>
      <c r="G36" s="94">
        <f t="shared" ref="G36:K36" si="24">G37+G42+G47+G50</f>
        <v>955086.68</v>
      </c>
      <c r="H36" s="94">
        <f t="shared" si="24"/>
        <v>919724.99</v>
      </c>
      <c r="I36" s="94">
        <f t="shared" si="24"/>
        <v>1088397.27</v>
      </c>
      <c r="J36" s="94">
        <f t="shared" si="24"/>
        <v>1301852.91475</v>
      </c>
      <c r="K36" s="94">
        <f t="shared" si="24"/>
        <v>1334399.2376187497</v>
      </c>
    </row>
    <row r="37" spans="1:11" s="78" customFormat="1" ht="15" x14ac:dyDescent="0.25">
      <c r="A37" s="91" t="s">
        <v>77</v>
      </c>
      <c r="B37" s="258" t="s">
        <v>85</v>
      </c>
      <c r="C37" s="264"/>
      <c r="D37" s="265"/>
      <c r="E37" s="90">
        <f>E40</f>
        <v>0</v>
      </c>
      <c r="F37" s="90">
        <f>F38+F40</f>
        <v>42488.57</v>
      </c>
      <c r="G37" s="90">
        <f t="shared" ref="G37:K37" si="25">G38+G40</f>
        <v>42488.57</v>
      </c>
      <c r="H37" s="90">
        <f t="shared" si="25"/>
        <v>0</v>
      </c>
      <c r="I37" s="174">
        <f t="shared" si="25"/>
        <v>30139.72</v>
      </c>
      <c r="J37" s="90">
        <f t="shared" si="25"/>
        <v>30893.213</v>
      </c>
      <c r="K37" s="90">
        <f t="shared" si="25"/>
        <v>31665.543324999999</v>
      </c>
    </row>
    <row r="38" spans="1:11" s="78" customFormat="1" ht="15" x14ac:dyDescent="0.25">
      <c r="A38" s="91">
        <v>4</v>
      </c>
      <c r="B38" s="258" t="s">
        <v>89</v>
      </c>
      <c r="C38" s="259"/>
      <c r="D38" s="260"/>
      <c r="E38" s="86">
        <f>E39</f>
        <v>0</v>
      </c>
      <c r="F38" s="86">
        <f>F39</f>
        <v>23700</v>
      </c>
      <c r="G38" s="86">
        <f>G39</f>
        <v>23700</v>
      </c>
      <c r="H38" s="86">
        <f t="shared" ref="H38:K38" si="26">H39</f>
        <v>0</v>
      </c>
      <c r="I38" s="172">
        <f t="shared" si="26"/>
        <v>30139.72</v>
      </c>
      <c r="J38" s="86">
        <f t="shared" ref="J38:J40" si="27">I38*1.025</f>
        <v>30893.213</v>
      </c>
      <c r="K38" s="86">
        <f t="shared" si="26"/>
        <v>31665.543324999999</v>
      </c>
    </row>
    <row r="39" spans="1:11" s="78" customFormat="1" ht="15" x14ac:dyDescent="0.25">
      <c r="A39" s="92">
        <v>42</v>
      </c>
      <c r="B39" s="261" t="s">
        <v>149</v>
      </c>
      <c r="C39" s="262"/>
      <c r="D39" s="263"/>
      <c r="E39" s="86">
        <v>0</v>
      </c>
      <c r="F39" s="86">
        <v>23700</v>
      </c>
      <c r="G39" s="86">
        <f>E39+F39</f>
        <v>23700</v>
      </c>
      <c r="H39" s="86"/>
      <c r="I39" s="172">
        <v>30139.72</v>
      </c>
      <c r="J39" s="86">
        <f t="shared" si="27"/>
        <v>30893.213</v>
      </c>
      <c r="K39" s="86">
        <f>J39*1.025</f>
        <v>31665.543324999999</v>
      </c>
    </row>
    <row r="40" spans="1:11" s="78" customFormat="1" ht="15" x14ac:dyDescent="0.25">
      <c r="A40" s="91">
        <v>5</v>
      </c>
      <c r="B40" s="261" t="s">
        <v>95</v>
      </c>
      <c r="C40" s="262"/>
      <c r="D40" s="263"/>
      <c r="E40" s="86">
        <f>E41</f>
        <v>0</v>
      </c>
      <c r="F40" s="86">
        <f>F41</f>
        <v>18788.57</v>
      </c>
      <c r="G40" s="86">
        <f t="shared" ref="G40:H40" si="28">G41</f>
        <v>18788.57</v>
      </c>
      <c r="H40" s="86">
        <f t="shared" si="28"/>
        <v>0</v>
      </c>
      <c r="I40" s="172">
        <v>0</v>
      </c>
      <c r="J40" s="86">
        <f t="shared" si="27"/>
        <v>0</v>
      </c>
      <c r="K40" s="86">
        <f t="shared" ref="K40" si="29">K41</f>
        <v>0</v>
      </c>
    </row>
    <row r="41" spans="1:11" s="78" customFormat="1" ht="15" x14ac:dyDescent="0.25">
      <c r="A41" s="92">
        <v>54</v>
      </c>
      <c r="B41" s="261" t="s">
        <v>136</v>
      </c>
      <c r="C41" s="262"/>
      <c r="D41" s="263"/>
      <c r="E41" s="88">
        <v>0</v>
      </c>
      <c r="F41" s="88">
        <v>18788.57</v>
      </c>
      <c r="G41" s="88">
        <f>E41+F41</f>
        <v>18788.57</v>
      </c>
      <c r="H41" s="88"/>
      <c r="I41" s="173">
        <v>0</v>
      </c>
      <c r="J41" s="86">
        <f>I41*1.025</f>
        <v>0</v>
      </c>
      <c r="K41" s="86">
        <f>J41*1.025</f>
        <v>0</v>
      </c>
    </row>
    <row r="42" spans="1:11" s="78" customFormat="1" ht="15" x14ac:dyDescent="0.25">
      <c r="A42" s="91" t="s">
        <v>80</v>
      </c>
      <c r="B42" s="258" t="s">
        <v>30</v>
      </c>
      <c r="C42" s="264"/>
      <c r="D42" s="265"/>
      <c r="E42" s="77">
        <f>E43</f>
        <v>74457.490000000005</v>
      </c>
      <c r="F42" s="77">
        <f t="shared" ref="F42:J42" si="30">F43</f>
        <v>-7126.880000000001</v>
      </c>
      <c r="G42" s="77">
        <f t="shared" si="30"/>
        <v>67330.61</v>
      </c>
      <c r="H42" s="77">
        <f t="shared" si="30"/>
        <v>74457.490000000005</v>
      </c>
      <c r="I42" s="169">
        <f t="shared" si="30"/>
        <v>187360.28</v>
      </c>
      <c r="J42" s="77">
        <f t="shared" si="30"/>
        <v>378290</v>
      </c>
      <c r="K42" s="77">
        <f t="shared" ref="K42" si="31">K43</f>
        <v>387747.24999999994</v>
      </c>
    </row>
    <row r="43" spans="1:11" s="78" customFormat="1" ht="15" x14ac:dyDescent="0.25">
      <c r="A43" s="91">
        <v>4</v>
      </c>
      <c r="B43" s="261" t="s">
        <v>89</v>
      </c>
      <c r="C43" s="262"/>
      <c r="D43" s="263"/>
      <c r="E43" s="90">
        <f>E44+E45+E46</f>
        <v>74457.490000000005</v>
      </c>
      <c r="F43" s="90">
        <f>F44+F45+F46</f>
        <v>-7126.880000000001</v>
      </c>
      <c r="G43" s="90">
        <f t="shared" ref="G43:J43" si="32">G44+G45+G46</f>
        <v>67330.61</v>
      </c>
      <c r="H43" s="90">
        <f t="shared" si="32"/>
        <v>74457.490000000005</v>
      </c>
      <c r="I43" s="174">
        <f t="shared" si="32"/>
        <v>187360.28</v>
      </c>
      <c r="J43" s="90">
        <f t="shared" si="32"/>
        <v>378290</v>
      </c>
      <c r="K43" s="90">
        <f t="shared" ref="K43" si="33">K44+K45+K46</f>
        <v>387747.24999999994</v>
      </c>
    </row>
    <row r="44" spans="1:11" s="78" customFormat="1" ht="15" x14ac:dyDescent="0.25">
      <c r="A44" s="92">
        <v>41</v>
      </c>
      <c r="B44" s="261" t="s">
        <v>90</v>
      </c>
      <c r="C44" s="262"/>
      <c r="D44" s="263"/>
      <c r="E44" s="88">
        <v>13272.28</v>
      </c>
      <c r="F44" s="88">
        <v>-13272.28</v>
      </c>
      <c r="G44" s="88">
        <f>E44+F44</f>
        <v>0</v>
      </c>
      <c r="H44" s="88">
        <v>13272.28</v>
      </c>
      <c r="I44" s="173">
        <v>0</v>
      </c>
      <c r="J44" s="88">
        <f>I44*1.025</f>
        <v>0</v>
      </c>
      <c r="K44" s="88">
        <f>J44*1.025</f>
        <v>0</v>
      </c>
    </row>
    <row r="45" spans="1:11" s="78" customFormat="1" ht="15" x14ac:dyDescent="0.25">
      <c r="A45" s="92">
        <v>42</v>
      </c>
      <c r="B45" s="261" t="s">
        <v>91</v>
      </c>
      <c r="C45" s="262"/>
      <c r="D45" s="263"/>
      <c r="E45" s="88">
        <v>47912.93</v>
      </c>
      <c r="F45" s="88">
        <v>-13854.6</v>
      </c>
      <c r="G45" s="88">
        <f t="shared" ref="G45:G46" si="34">E45+F45</f>
        <v>34058.33</v>
      </c>
      <c r="H45" s="88">
        <v>47912.93</v>
      </c>
      <c r="I45" s="173">
        <v>159360.28</v>
      </c>
      <c r="J45" s="88">
        <v>350290</v>
      </c>
      <c r="K45" s="88">
        <f t="shared" ref="K45:K46" si="35">J45*1.025</f>
        <v>359047.24999999994</v>
      </c>
    </row>
    <row r="46" spans="1:11" s="78" customFormat="1" ht="15" x14ac:dyDescent="0.25">
      <c r="A46" s="92">
        <v>45</v>
      </c>
      <c r="B46" s="272" t="s">
        <v>92</v>
      </c>
      <c r="C46" s="273"/>
      <c r="D46" s="274"/>
      <c r="E46" s="88">
        <v>13272.28</v>
      </c>
      <c r="F46" s="88">
        <v>20000</v>
      </c>
      <c r="G46" s="88">
        <f t="shared" si="34"/>
        <v>33272.28</v>
      </c>
      <c r="H46" s="88">
        <v>13272.28</v>
      </c>
      <c r="I46" s="173">
        <v>28000</v>
      </c>
      <c r="J46" s="88">
        <v>28000</v>
      </c>
      <c r="K46" s="88">
        <f t="shared" si="35"/>
        <v>28699.999999999996</v>
      </c>
    </row>
    <row r="47" spans="1:11" s="78" customFormat="1" ht="15" x14ac:dyDescent="0.25">
      <c r="A47" s="91" t="s">
        <v>93</v>
      </c>
      <c r="B47" s="258" t="s">
        <v>94</v>
      </c>
      <c r="C47" s="264"/>
      <c r="D47" s="265"/>
      <c r="E47" s="77">
        <f>E48</f>
        <v>809609.13</v>
      </c>
      <c r="F47" s="77">
        <f t="shared" ref="F47:J48" si="36">F48</f>
        <v>0</v>
      </c>
      <c r="G47" s="77">
        <f t="shared" si="36"/>
        <v>809609.13</v>
      </c>
      <c r="H47" s="77">
        <f t="shared" si="36"/>
        <v>809609.13</v>
      </c>
      <c r="I47" s="169">
        <f t="shared" si="36"/>
        <v>833897.27</v>
      </c>
      <c r="J47" s="77">
        <f t="shared" si="36"/>
        <v>854744.70174999989</v>
      </c>
      <c r="K47" s="77">
        <f t="shared" ref="K47" si="37">K48</f>
        <v>876113.31929374987</v>
      </c>
    </row>
    <row r="48" spans="1:11" s="78" customFormat="1" ht="15" x14ac:dyDescent="0.25">
      <c r="A48" s="91">
        <v>4</v>
      </c>
      <c r="B48" s="261" t="s">
        <v>89</v>
      </c>
      <c r="C48" s="262"/>
      <c r="D48" s="263"/>
      <c r="E48" s="88">
        <f>E49</f>
        <v>809609.13</v>
      </c>
      <c r="F48" s="88">
        <f>F49</f>
        <v>0</v>
      </c>
      <c r="G48" s="88">
        <f t="shared" si="36"/>
        <v>809609.13</v>
      </c>
      <c r="H48" s="88">
        <f t="shared" si="36"/>
        <v>809609.13</v>
      </c>
      <c r="I48" s="173">
        <f t="shared" si="36"/>
        <v>833897.27</v>
      </c>
      <c r="J48" s="88">
        <f t="shared" si="36"/>
        <v>854744.70174999989</v>
      </c>
      <c r="K48" s="88">
        <f t="shared" ref="K48" si="38">K49</f>
        <v>876113.31929374987</v>
      </c>
    </row>
    <row r="49" spans="1:15" s="78" customFormat="1" ht="15" x14ac:dyDescent="0.25">
      <c r="A49" s="92">
        <v>42</v>
      </c>
      <c r="B49" s="261" t="s">
        <v>91</v>
      </c>
      <c r="C49" s="262"/>
      <c r="D49" s="263"/>
      <c r="E49" s="88">
        <v>809609.13</v>
      </c>
      <c r="F49" s="88"/>
      <c r="G49" s="88">
        <v>809609.13</v>
      </c>
      <c r="H49" s="88">
        <v>809609.13</v>
      </c>
      <c r="I49" s="173">
        <v>833897.27</v>
      </c>
      <c r="J49" s="88">
        <f>I49*1.025</f>
        <v>854744.70174999989</v>
      </c>
      <c r="K49" s="88">
        <f>J49*1.025</f>
        <v>876113.31929374987</v>
      </c>
    </row>
    <row r="50" spans="1:15" s="78" customFormat="1" ht="30" x14ac:dyDescent="0.25">
      <c r="A50" s="91" t="s">
        <v>138</v>
      </c>
      <c r="B50" s="258" t="s">
        <v>132</v>
      </c>
      <c r="C50" s="264"/>
      <c r="D50" s="265"/>
      <c r="E50" s="77">
        <f>E51</f>
        <v>35658.370000000003</v>
      </c>
      <c r="F50" s="77">
        <f>F51</f>
        <v>0</v>
      </c>
      <c r="G50" s="77">
        <f>G51</f>
        <v>35658.370000000003</v>
      </c>
      <c r="H50" s="77">
        <f t="shared" ref="H50:I50" si="39">H51</f>
        <v>35658.370000000003</v>
      </c>
      <c r="I50" s="169">
        <f t="shared" si="39"/>
        <v>37000</v>
      </c>
      <c r="J50" s="77">
        <f>J51</f>
        <v>37925</v>
      </c>
      <c r="K50" s="77">
        <f t="shared" ref="K50" si="40">K51</f>
        <v>38873.125</v>
      </c>
    </row>
    <row r="51" spans="1:15" s="78" customFormat="1" ht="15" x14ac:dyDescent="0.25">
      <c r="A51" s="91">
        <v>5</v>
      </c>
      <c r="B51" s="261" t="s">
        <v>95</v>
      </c>
      <c r="C51" s="262"/>
      <c r="D51" s="263"/>
      <c r="E51" s="86">
        <f>E52</f>
        <v>35658.370000000003</v>
      </c>
      <c r="F51" s="86">
        <f>F52</f>
        <v>0</v>
      </c>
      <c r="G51" s="86">
        <f t="shared" ref="G51:J51" si="41">G52</f>
        <v>35658.370000000003</v>
      </c>
      <c r="H51" s="86">
        <f t="shared" si="41"/>
        <v>35658.370000000003</v>
      </c>
      <c r="I51" s="172">
        <f t="shared" si="41"/>
        <v>37000</v>
      </c>
      <c r="J51" s="86">
        <f t="shared" si="41"/>
        <v>37925</v>
      </c>
      <c r="K51" s="86">
        <f t="shared" ref="K51" si="42">K52</f>
        <v>38873.125</v>
      </c>
    </row>
    <row r="52" spans="1:15" s="78" customFormat="1" ht="15" x14ac:dyDescent="0.25">
      <c r="A52" s="92">
        <v>54</v>
      </c>
      <c r="B52" s="261" t="s">
        <v>96</v>
      </c>
      <c r="C52" s="262"/>
      <c r="D52" s="263"/>
      <c r="E52" s="88">
        <v>35658.370000000003</v>
      </c>
      <c r="F52" s="88">
        <v>0</v>
      </c>
      <c r="G52" s="88">
        <f>E52+F52</f>
        <v>35658.370000000003</v>
      </c>
      <c r="H52" s="88">
        <v>35658.370000000003</v>
      </c>
      <c r="I52" s="173">
        <v>37000</v>
      </c>
      <c r="J52" s="88">
        <f>I52*1.025</f>
        <v>37925</v>
      </c>
      <c r="K52" s="88">
        <f>J52*1.025</f>
        <v>38873.125</v>
      </c>
    </row>
    <row r="53" spans="1:15" s="78" customFormat="1" ht="15" x14ac:dyDescent="0.25">
      <c r="A53" s="93" t="s">
        <v>97</v>
      </c>
      <c r="B53" s="269" t="s">
        <v>98</v>
      </c>
      <c r="C53" s="270"/>
      <c r="D53" s="271"/>
      <c r="E53" s="94">
        <f>E54+E58+E60</f>
        <v>138187.06</v>
      </c>
      <c r="F53" s="94">
        <f t="shared" ref="F53" si="43">F54+F58+F60</f>
        <v>0</v>
      </c>
      <c r="G53" s="94">
        <f>F53+E53</f>
        <v>138187.06</v>
      </c>
      <c r="H53" s="94">
        <f>H54+H57+H60</f>
        <v>138187.06</v>
      </c>
      <c r="I53" s="94">
        <f>I54+I57+I60</f>
        <v>138201</v>
      </c>
      <c r="J53" s="94">
        <f>J54+J57+J60</f>
        <v>141656.02499999997</v>
      </c>
      <c r="K53" s="94">
        <f>K54+K57+K60</f>
        <v>145197.42562499997</v>
      </c>
    </row>
    <row r="54" spans="1:15" s="78" customFormat="1" ht="15" x14ac:dyDescent="0.25">
      <c r="A54" s="91" t="s">
        <v>77</v>
      </c>
      <c r="B54" s="258" t="s">
        <v>85</v>
      </c>
      <c r="C54" s="264"/>
      <c r="D54" s="265"/>
      <c r="E54" s="77">
        <f>E55</f>
        <v>20306.59</v>
      </c>
      <c r="F54" s="77">
        <f t="shared" ref="F54:J55" si="44">F55</f>
        <v>0</v>
      </c>
      <c r="G54" s="77">
        <f t="shared" si="44"/>
        <v>20306.59</v>
      </c>
      <c r="H54" s="77">
        <f t="shared" si="44"/>
        <v>20306.59</v>
      </c>
      <c r="I54" s="169">
        <f t="shared" si="44"/>
        <v>45291</v>
      </c>
      <c r="J54" s="77">
        <f t="shared" si="44"/>
        <v>46423.274999999994</v>
      </c>
      <c r="K54" s="77">
        <f t="shared" ref="K54" si="45">K55</f>
        <v>47583.85687499999</v>
      </c>
      <c r="O54" s="145"/>
    </row>
    <row r="55" spans="1:15" s="78" customFormat="1" ht="15" x14ac:dyDescent="0.25">
      <c r="A55" s="91">
        <v>3</v>
      </c>
      <c r="B55" s="261" t="s">
        <v>78</v>
      </c>
      <c r="C55" s="262"/>
      <c r="D55" s="263"/>
      <c r="E55" s="88">
        <f>E56</f>
        <v>20306.59</v>
      </c>
      <c r="F55" s="88">
        <f>F56</f>
        <v>0</v>
      </c>
      <c r="G55" s="88">
        <f t="shared" si="44"/>
        <v>20306.59</v>
      </c>
      <c r="H55" s="88">
        <f t="shared" si="44"/>
        <v>20306.59</v>
      </c>
      <c r="I55" s="173">
        <f t="shared" si="44"/>
        <v>45291</v>
      </c>
      <c r="J55" s="88">
        <f t="shared" si="44"/>
        <v>46423.274999999994</v>
      </c>
      <c r="K55" s="88">
        <f t="shared" ref="K55" si="46">K56</f>
        <v>47583.85687499999</v>
      </c>
    </row>
    <row r="56" spans="1:15" s="78" customFormat="1" ht="15" x14ac:dyDescent="0.25">
      <c r="A56" s="95">
        <v>31</v>
      </c>
      <c r="B56" s="261" t="s">
        <v>99</v>
      </c>
      <c r="C56" s="262"/>
      <c r="D56" s="263"/>
      <c r="E56" s="88">
        <v>20306.59</v>
      </c>
      <c r="F56" s="88"/>
      <c r="G56" s="88">
        <v>20306.59</v>
      </c>
      <c r="H56" s="88">
        <v>20306.59</v>
      </c>
      <c r="I56" s="173">
        <v>45291</v>
      </c>
      <c r="J56" s="88">
        <f>I56*1.025</f>
        <v>46423.274999999994</v>
      </c>
      <c r="K56" s="88">
        <f>J56*1.025</f>
        <v>47583.85687499999</v>
      </c>
      <c r="N56" s="145"/>
    </row>
    <row r="57" spans="1:15" s="97" customFormat="1" ht="15" x14ac:dyDescent="0.25">
      <c r="A57" s="96" t="s">
        <v>100</v>
      </c>
      <c r="B57" s="258" t="s">
        <v>46</v>
      </c>
      <c r="C57" s="264"/>
      <c r="D57" s="265"/>
      <c r="E57" s="77">
        <f>E58</f>
        <v>24974.5</v>
      </c>
      <c r="F57" s="77">
        <f t="shared" ref="F57:J57" si="47">F58</f>
        <v>0</v>
      </c>
      <c r="G57" s="77">
        <f t="shared" si="47"/>
        <v>24974.5</v>
      </c>
      <c r="H57" s="77">
        <f t="shared" si="47"/>
        <v>24974.5</v>
      </c>
      <c r="I57" s="169">
        <f t="shared" si="47"/>
        <v>0</v>
      </c>
      <c r="J57" s="77">
        <f t="shared" si="47"/>
        <v>0</v>
      </c>
      <c r="K57" s="77">
        <f t="shared" ref="K57" si="48">K58</f>
        <v>0</v>
      </c>
    </row>
    <row r="58" spans="1:15" s="97" customFormat="1" ht="15" x14ac:dyDescent="0.25">
      <c r="A58" s="98">
        <v>3</v>
      </c>
      <c r="B58" s="261" t="s">
        <v>101</v>
      </c>
      <c r="C58" s="262"/>
      <c r="D58" s="263"/>
      <c r="E58" s="86">
        <f>E59</f>
        <v>24974.5</v>
      </c>
      <c r="F58" s="86">
        <f>F59</f>
        <v>0</v>
      </c>
      <c r="G58" s="86">
        <f t="shared" ref="G58:J58" si="49">G59</f>
        <v>24974.5</v>
      </c>
      <c r="H58" s="86">
        <f t="shared" si="49"/>
        <v>24974.5</v>
      </c>
      <c r="I58" s="172">
        <f t="shared" si="49"/>
        <v>0</v>
      </c>
      <c r="J58" s="86">
        <f t="shared" si="49"/>
        <v>0</v>
      </c>
      <c r="K58" s="77">
        <f t="shared" ref="K58" si="50">K59</f>
        <v>0</v>
      </c>
    </row>
    <row r="59" spans="1:15" s="78" customFormat="1" ht="15" x14ac:dyDescent="0.25">
      <c r="A59" s="99">
        <v>31</v>
      </c>
      <c r="B59" s="261" t="s">
        <v>19</v>
      </c>
      <c r="C59" s="262"/>
      <c r="D59" s="263"/>
      <c r="E59" s="88">
        <v>24974.5</v>
      </c>
      <c r="F59" s="88"/>
      <c r="G59" s="88">
        <v>24974.5</v>
      </c>
      <c r="H59" s="88">
        <v>24974.5</v>
      </c>
      <c r="I59" s="173">
        <v>0</v>
      </c>
      <c r="J59" s="88">
        <f>I59*1.025</f>
        <v>0</v>
      </c>
      <c r="K59" s="88">
        <f>J59*1.025</f>
        <v>0</v>
      </c>
    </row>
    <row r="60" spans="1:15" s="78" customFormat="1" ht="15" x14ac:dyDescent="0.25">
      <c r="A60" s="111" t="s">
        <v>135</v>
      </c>
      <c r="B60" s="258" t="s">
        <v>172</v>
      </c>
      <c r="C60" s="264"/>
      <c r="D60" s="265"/>
      <c r="E60" s="90">
        <f>E61</f>
        <v>92905.97</v>
      </c>
      <c r="F60" s="90">
        <f t="shared" ref="F60:K61" si="51">F61</f>
        <v>0</v>
      </c>
      <c r="G60" s="90">
        <f t="shared" si="51"/>
        <v>92905.97</v>
      </c>
      <c r="H60" s="90">
        <f t="shared" si="51"/>
        <v>92905.97</v>
      </c>
      <c r="I60" s="174">
        <f t="shared" si="51"/>
        <v>92910</v>
      </c>
      <c r="J60" s="90">
        <f t="shared" si="51"/>
        <v>95232.749999999985</v>
      </c>
      <c r="K60" s="90">
        <f t="shared" si="51"/>
        <v>97613.568749999977</v>
      </c>
    </row>
    <row r="61" spans="1:15" s="78" customFormat="1" ht="15" x14ac:dyDescent="0.25">
      <c r="A61" s="111">
        <v>3</v>
      </c>
      <c r="B61" s="261" t="s">
        <v>78</v>
      </c>
      <c r="C61" s="262"/>
      <c r="D61" s="263"/>
      <c r="E61" s="88">
        <f>E62</f>
        <v>92905.97</v>
      </c>
      <c r="F61" s="88">
        <f>F62</f>
        <v>0</v>
      </c>
      <c r="G61" s="88">
        <f t="shared" si="51"/>
        <v>92905.97</v>
      </c>
      <c r="H61" s="88">
        <f t="shared" si="51"/>
        <v>92905.97</v>
      </c>
      <c r="I61" s="173">
        <f t="shared" si="51"/>
        <v>92910</v>
      </c>
      <c r="J61" s="88">
        <f t="shared" si="51"/>
        <v>95232.749999999985</v>
      </c>
      <c r="K61" s="88">
        <f t="shared" si="51"/>
        <v>97613.568749999977</v>
      </c>
    </row>
    <row r="62" spans="1:15" s="78" customFormat="1" ht="15" x14ac:dyDescent="0.25">
      <c r="A62" s="99">
        <v>31</v>
      </c>
      <c r="B62" s="261" t="s">
        <v>19</v>
      </c>
      <c r="C62" s="262"/>
      <c r="D62" s="263"/>
      <c r="E62" s="88">
        <v>92905.97</v>
      </c>
      <c r="F62" s="88"/>
      <c r="G62" s="88">
        <v>92905.97</v>
      </c>
      <c r="H62" s="88">
        <v>92905.97</v>
      </c>
      <c r="I62" s="173">
        <v>92910</v>
      </c>
      <c r="J62" s="88">
        <f t="shared" ref="J62:K62" si="52">I62*1.025</f>
        <v>95232.749999999985</v>
      </c>
      <c r="K62" s="88">
        <f t="shared" si="52"/>
        <v>97613.568749999977</v>
      </c>
    </row>
    <row r="63" spans="1:15" s="97" customFormat="1" ht="15" x14ac:dyDescent="0.25">
      <c r="A63" s="100" t="s">
        <v>102</v>
      </c>
      <c r="B63" s="269" t="s">
        <v>134</v>
      </c>
      <c r="C63" s="270"/>
      <c r="D63" s="271"/>
      <c r="E63" s="94">
        <f>E64</f>
        <v>19908.419999999998</v>
      </c>
      <c r="F63" s="94">
        <f>F64+F65+F66</f>
        <v>0</v>
      </c>
      <c r="G63" s="94">
        <f t="shared" ref="G63:J65" si="53">G64</f>
        <v>19908.419999999998</v>
      </c>
      <c r="H63" s="94">
        <f t="shared" si="53"/>
        <v>19908.419999999998</v>
      </c>
      <c r="I63" s="94">
        <f t="shared" si="53"/>
        <v>19909</v>
      </c>
      <c r="J63" s="94">
        <f t="shared" si="53"/>
        <v>20406.724999999999</v>
      </c>
      <c r="K63" s="94">
        <f t="shared" ref="K63" si="54">K64</f>
        <v>20916.893124999995</v>
      </c>
    </row>
    <row r="64" spans="1:15" s="97" customFormat="1" ht="15" x14ac:dyDescent="0.25">
      <c r="A64" s="98" t="s">
        <v>77</v>
      </c>
      <c r="B64" s="258" t="s">
        <v>85</v>
      </c>
      <c r="C64" s="264"/>
      <c r="D64" s="265"/>
      <c r="E64" s="77">
        <f>E65</f>
        <v>19908.419999999998</v>
      </c>
      <c r="F64" s="77">
        <f>F65</f>
        <v>0</v>
      </c>
      <c r="G64" s="77">
        <f t="shared" si="53"/>
        <v>19908.419999999998</v>
      </c>
      <c r="H64" s="77">
        <f t="shared" si="53"/>
        <v>19908.419999999998</v>
      </c>
      <c r="I64" s="169">
        <f t="shared" si="53"/>
        <v>19909</v>
      </c>
      <c r="J64" s="77">
        <f t="shared" si="53"/>
        <v>20406.724999999999</v>
      </c>
      <c r="K64" s="77">
        <f t="shared" ref="K64" si="55">K65</f>
        <v>20916.893124999995</v>
      </c>
    </row>
    <row r="65" spans="1:11" s="97" customFormat="1" ht="15" x14ac:dyDescent="0.25">
      <c r="A65" s="98">
        <v>3</v>
      </c>
      <c r="B65" s="261" t="s">
        <v>18</v>
      </c>
      <c r="C65" s="262"/>
      <c r="D65" s="263"/>
      <c r="E65" s="88">
        <f>E66</f>
        <v>19908.419999999998</v>
      </c>
      <c r="F65" s="88">
        <f>F66</f>
        <v>0</v>
      </c>
      <c r="G65" s="88">
        <f t="shared" si="53"/>
        <v>19908.419999999998</v>
      </c>
      <c r="H65" s="88">
        <f t="shared" si="53"/>
        <v>19908.419999999998</v>
      </c>
      <c r="I65" s="173">
        <f t="shared" si="53"/>
        <v>19909</v>
      </c>
      <c r="J65" s="88">
        <f t="shared" si="53"/>
        <v>20406.724999999999</v>
      </c>
      <c r="K65" s="88">
        <f t="shared" ref="K65" si="56">K66</f>
        <v>20916.893124999995</v>
      </c>
    </row>
    <row r="66" spans="1:11" s="97" customFormat="1" ht="15" x14ac:dyDescent="0.25">
      <c r="A66" s="101">
        <v>32</v>
      </c>
      <c r="B66" s="261" t="s">
        <v>79</v>
      </c>
      <c r="C66" s="262"/>
      <c r="D66" s="263"/>
      <c r="E66" s="86">
        <v>19908.419999999998</v>
      </c>
      <c r="F66" s="86">
        <v>0</v>
      </c>
      <c r="G66" s="86">
        <f>E66+F66</f>
        <v>19908.419999999998</v>
      </c>
      <c r="H66" s="86">
        <v>19908.419999999998</v>
      </c>
      <c r="I66" s="172">
        <v>19909</v>
      </c>
      <c r="J66" s="86">
        <f>I66*1.025</f>
        <v>20406.724999999999</v>
      </c>
      <c r="K66" s="86">
        <f>J66*1.025</f>
        <v>20916.893124999995</v>
      </c>
    </row>
    <row r="67" spans="1:11" s="97" customFormat="1" ht="15" x14ac:dyDescent="0.25">
      <c r="A67" s="102" t="s">
        <v>103</v>
      </c>
      <c r="B67" s="269" t="s">
        <v>104</v>
      </c>
      <c r="C67" s="270"/>
      <c r="D67" s="271"/>
      <c r="E67" s="80">
        <f t="shared" ref="E67:J68" si="57">E68</f>
        <v>40148.65</v>
      </c>
      <c r="F67" s="80">
        <f t="shared" si="57"/>
        <v>-16148.650000000001</v>
      </c>
      <c r="G67" s="80">
        <f t="shared" si="57"/>
        <v>24000.000000000004</v>
      </c>
      <c r="H67" s="80">
        <f t="shared" si="57"/>
        <v>40148.65</v>
      </c>
      <c r="I67" s="80">
        <f t="shared" si="57"/>
        <v>40000</v>
      </c>
      <c r="J67" s="80">
        <f t="shared" si="57"/>
        <v>41000</v>
      </c>
      <c r="K67" s="80">
        <f t="shared" ref="K67" si="58">K68</f>
        <v>42025</v>
      </c>
    </row>
    <row r="68" spans="1:11" s="97" customFormat="1" ht="15" x14ac:dyDescent="0.25">
      <c r="A68" s="98" t="s">
        <v>137</v>
      </c>
      <c r="B68" s="258" t="s">
        <v>105</v>
      </c>
      <c r="C68" s="264"/>
      <c r="D68" s="265"/>
      <c r="E68" s="77">
        <f t="shared" si="57"/>
        <v>40148.65</v>
      </c>
      <c r="F68" s="77">
        <f t="shared" si="57"/>
        <v>-16148.650000000001</v>
      </c>
      <c r="G68" s="77">
        <f t="shared" si="57"/>
        <v>24000.000000000004</v>
      </c>
      <c r="H68" s="77">
        <f t="shared" si="57"/>
        <v>40148.65</v>
      </c>
      <c r="I68" s="169">
        <f t="shared" si="57"/>
        <v>40000</v>
      </c>
      <c r="J68" s="77">
        <f t="shared" si="57"/>
        <v>41000</v>
      </c>
      <c r="K68" s="77">
        <f t="shared" ref="K68" si="59">K69</f>
        <v>42025</v>
      </c>
    </row>
    <row r="69" spans="1:11" s="97" customFormat="1" ht="15" x14ac:dyDescent="0.25">
      <c r="A69" s="98">
        <v>3</v>
      </c>
      <c r="B69" s="261" t="s">
        <v>18</v>
      </c>
      <c r="C69" s="262"/>
      <c r="D69" s="263"/>
      <c r="E69" s="88">
        <f>E70+E71</f>
        <v>40148.65</v>
      </c>
      <c r="F69" s="88">
        <f>F70+F71</f>
        <v>-16148.650000000001</v>
      </c>
      <c r="G69" s="88">
        <f>G70+G71</f>
        <v>24000.000000000004</v>
      </c>
      <c r="H69" s="88">
        <f t="shared" ref="H69:I69" si="60">H70+H71</f>
        <v>40148.65</v>
      </c>
      <c r="I69" s="173">
        <f t="shared" si="60"/>
        <v>40000</v>
      </c>
      <c r="J69" s="88">
        <f t="shared" ref="J69:K69" si="61">J70+J71</f>
        <v>41000</v>
      </c>
      <c r="K69" s="88">
        <f t="shared" si="61"/>
        <v>42025</v>
      </c>
    </row>
    <row r="70" spans="1:11" s="78" customFormat="1" ht="15" x14ac:dyDescent="0.25">
      <c r="A70" s="99">
        <v>31</v>
      </c>
      <c r="B70" s="261" t="s">
        <v>19</v>
      </c>
      <c r="C70" s="262"/>
      <c r="D70" s="263"/>
      <c r="E70" s="88">
        <v>39013.550000000003</v>
      </c>
      <c r="F70" s="88">
        <v>-15649.45</v>
      </c>
      <c r="G70" s="88">
        <f>E70+F70</f>
        <v>23364.100000000002</v>
      </c>
      <c r="H70" s="88">
        <v>39013.550000000003</v>
      </c>
      <c r="I70" s="173">
        <v>38870</v>
      </c>
      <c r="J70" s="88">
        <f>I70*1.025</f>
        <v>39841.75</v>
      </c>
      <c r="K70" s="88">
        <f>J70*1.025</f>
        <v>40837.793749999997</v>
      </c>
    </row>
    <row r="71" spans="1:11" s="78" customFormat="1" ht="15" x14ac:dyDescent="0.25">
      <c r="A71" s="99">
        <v>32</v>
      </c>
      <c r="B71" s="261" t="s">
        <v>79</v>
      </c>
      <c r="C71" s="262"/>
      <c r="D71" s="263"/>
      <c r="E71" s="88">
        <v>1135.0999999999999</v>
      </c>
      <c r="F71" s="88">
        <v>-499.2</v>
      </c>
      <c r="G71" s="88">
        <f>E71+F71</f>
        <v>635.89999999999986</v>
      </c>
      <c r="H71" s="88">
        <v>1135.0999999999999</v>
      </c>
      <c r="I71" s="173">
        <v>1130</v>
      </c>
      <c r="J71" s="88">
        <f>I71*1.025</f>
        <v>1158.25</v>
      </c>
      <c r="K71" s="88">
        <f>J71*1.025</f>
        <v>1187.20625</v>
      </c>
    </row>
    <row r="73" spans="1:11" x14ac:dyDescent="0.25">
      <c r="G73" s="13" t="s">
        <v>148</v>
      </c>
      <c r="I73" s="13" t="s">
        <v>164</v>
      </c>
      <c r="J73" s="13" t="s">
        <v>169</v>
      </c>
    </row>
    <row r="74" spans="1:11" x14ac:dyDescent="0.25">
      <c r="J74" s="13" t="s">
        <v>170</v>
      </c>
    </row>
    <row r="79" spans="1:11" x14ac:dyDescent="0.25">
      <c r="G79" s="112"/>
      <c r="H79" s="112"/>
      <c r="I79" s="112"/>
    </row>
    <row r="80" spans="1:11" x14ac:dyDescent="0.25">
      <c r="D80" s="112"/>
      <c r="G80" s="112"/>
      <c r="H80" s="112"/>
      <c r="I80" s="112"/>
    </row>
    <row r="81" spans="4:9" x14ac:dyDescent="0.25">
      <c r="D81" s="112"/>
      <c r="G81" s="112"/>
      <c r="H81" s="112"/>
      <c r="I81" s="112"/>
    </row>
    <row r="82" spans="4:9" x14ac:dyDescent="0.25">
      <c r="D82" s="112"/>
      <c r="G82" s="112"/>
      <c r="H82" s="112"/>
      <c r="I82" s="112"/>
    </row>
    <row r="83" spans="4:9" x14ac:dyDescent="0.25">
      <c r="D83" s="112"/>
      <c r="G83" s="112"/>
      <c r="H83" s="112"/>
      <c r="I83" s="112"/>
    </row>
    <row r="84" spans="4:9" x14ac:dyDescent="0.25">
      <c r="D84" s="112"/>
      <c r="G84" s="112"/>
      <c r="H84" s="112"/>
      <c r="I84" s="112"/>
    </row>
    <row r="85" spans="4:9" x14ac:dyDescent="0.25">
      <c r="G85" s="112"/>
      <c r="H85" s="112"/>
      <c r="I85" s="112"/>
    </row>
    <row r="86" spans="4:9" x14ac:dyDescent="0.25">
      <c r="G86" s="112"/>
      <c r="H86" s="112"/>
      <c r="I86" s="112"/>
    </row>
    <row r="88" spans="4:9" x14ac:dyDescent="0.25">
      <c r="G88" s="112"/>
      <c r="H88" s="112"/>
      <c r="I88" s="112"/>
    </row>
  </sheetData>
  <mergeCells count="66">
    <mergeCell ref="B60:D60"/>
    <mergeCell ref="B61:D61"/>
    <mergeCell ref="B62:D62"/>
    <mergeCell ref="B30:D30"/>
    <mergeCell ref="B31:D31"/>
    <mergeCell ref="B32:D32"/>
    <mergeCell ref="B33:D33"/>
    <mergeCell ref="B56:D56"/>
    <mergeCell ref="B57:D57"/>
    <mergeCell ref="B34:D34"/>
    <mergeCell ref="B35:D35"/>
    <mergeCell ref="B36:D36"/>
    <mergeCell ref="B37:D37"/>
    <mergeCell ref="B50:D50"/>
    <mergeCell ref="B51:D51"/>
    <mergeCell ref="B52:D52"/>
    <mergeCell ref="B20:D20"/>
    <mergeCell ref="B21:D21"/>
    <mergeCell ref="B22:D22"/>
    <mergeCell ref="B23:D23"/>
    <mergeCell ref="B25:D25"/>
    <mergeCell ref="B16:D16"/>
    <mergeCell ref="B17:D17"/>
    <mergeCell ref="B19:D19"/>
    <mergeCell ref="B8:D8"/>
    <mergeCell ref="B9:D9"/>
    <mergeCell ref="B10:D10"/>
    <mergeCell ref="B11:D11"/>
    <mergeCell ref="B13:D13"/>
    <mergeCell ref="B18:D18"/>
    <mergeCell ref="A1:L1"/>
    <mergeCell ref="A5:K5"/>
    <mergeCell ref="B12:D12"/>
    <mergeCell ref="B14:D14"/>
    <mergeCell ref="B15:D15"/>
    <mergeCell ref="B49:D49"/>
    <mergeCell ref="B48:D48"/>
    <mergeCell ref="B46:D46"/>
    <mergeCell ref="B47:D47"/>
    <mergeCell ref="B40:D40"/>
    <mergeCell ref="B43:D43"/>
    <mergeCell ref="B42:D42"/>
    <mergeCell ref="B41:D41"/>
    <mergeCell ref="B45:D45"/>
    <mergeCell ref="B44:D44"/>
    <mergeCell ref="B58:D58"/>
    <mergeCell ref="B59:D59"/>
    <mergeCell ref="B53:D53"/>
    <mergeCell ref="B54:D54"/>
    <mergeCell ref="B55:D55"/>
    <mergeCell ref="B63:D63"/>
    <mergeCell ref="B64:D64"/>
    <mergeCell ref="B70:D70"/>
    <mergeCell ref="B71:D71"/>
    <mergeCell ref="B65:D65"/>
    <mergeCell ref="B66:D66"/>
    <mergeCell ref="B68:D68"/>
    <mergeCell ref="B69:D69"/>
    <mergeCell ref="B67:D67"/>
    <mergeCell ref="B38:D38"/>
    <mergeCell ref="B39:D39"/>
    <mergeCell ref="B24:D24"/>
    <mergeCell ref="B27:D27"/>
    <mergeCell ref="B28:D28"/>
    <mergeCell ref="B29:D29"/>
    <mergeCell ref="B26:D26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0" sqref="M30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SAŽETAK</vt:lpstr>
      <vt:lpstr> Račun prihoda i rashoda </vt:lpstr>
      <vt:lpstr>Rashodi prema funkcijskoj k </vt:lpstr>
      <vt:lpstr>Račun financiranja</vt:lpstr>
      <vt:lpstr>Posebni dio aktivnosti po progr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2023-10-23T06:34:44Z</cp:lastPrinted>
  <dcterms:created xsi:type="dcterms:W3CDTF">2022-08-12T12:51:27Z</dcterms:created>
  <dcterms:modified xsi:type="dcterms:W3CDTF">2023-10-27T10:07:47Z</dcterms:modified>
</cp:coreProperties>
</file>