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ROŠKOVNICI I UGOVORI\dokumenti\FINANCIJSKI IZVJEŠTAJI OD 1.1.2022\FINANCIJSKI PLANOVI I TABELE\PRORAČUNI\PRORAČINI TABL\"/>
    </mc:Choice>
  </mc:AlternateContent>
  <bookViews>
    <workbookView xWindow="-120" yWindow="-120" windowWidth="29040" windowHeight="15840" tabRatio="605" activeTab="4"/>
  </bookViews>
  <sheets>
    <sheet name="SAŽETAK" sheetId="10" r:id="rId1"/>
    <sheet name=" Račun prihoda i rashoda " sheetId="8" r:id="rId2"/>
    <sheet name="Rashodi prema funkcijskoj k " sheetId="9" r:id="rId3"/>
    <sheet name="Račun financiranja" sheetId="6" r:id="rId4"/>
    <sheet name="Posebni dio aktivnosti po progr" sheetId="11" r:id="rId5"/>
    <sheet name="List2" sheetId="2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01" i="8" l="1"/>
  <c r="J101" i="8"/>
  <c r="K29" i="10"/>
  <c r="K28" i="10"/>
  <c r="K32" i="10"/>
  <c r="K23" i="10"/>
  <c r="J14" i="10"/>
  <c r="J15" i="10"/>
  <c r="J10" i="10"/>
  <c r="J11" i="10"/>
  <c r="K14" i="10"/>
  <c r="L56" i="11" l="1"/>
  <c r="L52" i="11"/>
  <c r="M52" i="11"/>
  <c r="M54" i="11"/>
  <c r="L94" i="8" l="1"/>
  <c r="L93" i="8"/>
  <c r="L88" i="8"/>
  <c r="L89" i="8"/>
  <c r="L86" i="8" s="1"/>
  <c r="L90" i="8"/>
  <c r="L87" i="8"/>
  <c r="L82" i="8"/>
  <c r="L83" i="8"/>
  <c r="L84" i="8"/>
  <c r="L85" i="8"/>
  <c r="L81" i="8"/>
  <c r="L77" i="8"/>
  <c r="L78" i="8"/>
  <c r="L79" i="8"/>
  <c r="L76" i="8"/>
  <c r="L73" i="8"/>
  <c r="L72" i="8"/>
  <c r="L70" i="8"/>
  <c r="L69" i="8"/>
  <c r="L67" i="8"/>
  <c r="L66" i="8"/>
  <c r="L58" i="8"/>
  <c r="L59" i="8"/>
  <c r="L60" i="8"/>
  <c r="L61" i="8"/>
  <c r="L62" i="8"/>
  <c r="L63" i="8"/>
  <c r="L64" i="8"/>
  <c r="L57" i="8"/>
  <c r="L55" i="8"/>
  <c r="L51" i="8"/>
  <c r="L52" i="8"/>
  <c r="L53" i="8"/>
  <c r="L54" i="8"/>
  <c r="L50" i="8"/>
  <c r="L41" i="8"/>
  <c r="K40" i="8"/>
  <c r="L40" i="8"/>
  <c r="L39" i="8" s="1"/>
  <c r="L37" i="8"/>
  <c r="K36" i="8"/>
  <c r="L36" i="8"/>
  <c r="L34" i="8"/>
  <c r="K33" i="8"/>
  <c r="L33" i="8"/>
  <c r="L32" i="8" s="1"/>
  <c r="L31" i="8"/>
  <c r="L30" i="8"/>
  <c r="L28" i="8"/>
  <c r="L26" i="8"/>
  <c r="L27" i="8"/>
  <c r="L25" i="8"/>
  <c r="L24" i="8" s="1"/>
  <c r="L23" i="8"/>
  <c r="L20" i="8"/>
  <c r="L21" i="8"/>
  <c r="L19" i="8"/>
  <c r="L17" i="8"/>
  <c r="L13" i="8"/>
  <c r="L14" i="8"/>
  <c r="L15" i="8"/>
  <c r="L12" i="8"/>
  <c r="K39" i="8"/>
  <c r="K35" i="8"/>
  <c r="L35" i="8"/>
  <c r="K32" i="8"/>
  <c r="K29" i="8"/>
  <c r="L29" i="8"/>
  <c r="K24" i="8"/>
  <c r="K22" i="8"/>
  <c r="L22" i="8"/>
  <c r="K18" i="8"/>
  <c r="L18" i="8"/>
  <c r="K16" i="8"/>
  <c r="L16" i="8"/>
  <c r="K11" i="8"/>
  <c r="K92" i="8"/>
  <c r="L92" i="8"/>
  <c r="K91" i="8"/>
  <c r="L91" i="8"/>
  <c r="K86" i="8"/>
  <c r="K80" i="8"/>
  <c r="K74" i="8" s="1"/>
  <c r="K75" i="8"/>
  <c r="L75" i="8"/>
  <c r="K71" i="8"/>
  <c r="L71" i="8"/>
  <c r="K68" i="8"/>
  <c r="L68" i="8"/>
  <c r="K65" i="8"/>
  <c r="L65" i="8"/>
  <c r="K56" i="8"/>
  <c r="L56" i="8"/>
  <c r="K49" i="8"/>
  <c r="K48" i="8" s="1"/>
  <c r="M78" i="11"/>
  <c r="M77" i="11"/>
  <c r="M73" i="11"/>
  <c r="M69" i="11"/>
  <c r="M66" i="11"/>
  <c r="M63" i="11"/>
  <c r="M57" i="11"/>
  <c r="M58" i="11"/>
  <c r="M59" i="11"/>
  <c r="M56" i="11"/>
  <c r="M53" i="11"/>
  <c r="M51" i="11" s="1"/>
  <c r="M50" i="11"/>
  <c r="M46" i="11"/>
  <c r="M43" i="11"/>
  <c r="M41" i="11"/>
  <c r="M40" i="11" s="1"/>
  <c r="M39" i="11" s="1"/>
  <c r="M37" i="11"/>
  <c r="M34" i="11"/>
  <c r="M31" i="11"/>
  <c r="M27" i="11"/>
  <c r="M20" i="11"/>
  <c r="M17" i="11"/>
  <c r="M16" i="11"/>
  <c r="M13" i="11"/>
  <c r="M12" i="11"/>
  <c r="L76" i="11"/>
  <c r="M76" i="11"/>
  <c r="L75" i="11"/>
  <c r="M75" i="11"/>
  <c r="L74" i="11"/>
  <c r="M74" i="11"/>
  <c r="L72" i="11"/>
  <c r="M72" i="11"/>
  <c r="L71" i="11"/>
  <c r="M71" i="11"/>
  <c r="L70" i="11"/>
  <c r="M70" i="11"/>
  <c r="L68" i="11"/>
  <c r="M68" i="11"/>
  <c r="L67" i="11"/>
  <c r="M67" i="11"/>
  <c r="L65" i="11"/>
  <c r="M65" i="11"/>
  <c r="L64" i="11"/>
  <c r="M64" i="11"/>
  <c r="L62" i="11"/>
  <c r="M62" i="11"/>
  <c r="L61" i="11"/>
  <c r="M61" i="11"/>
  <c r="L60" i="11"/>
  <c r="M60" i="11"/>
  <c r="L55" i="11"/>
  <c r="M55" i="11"/>
  <c r="L51" i="11"/>
  <c r="L49" i="11"/>
  <c r="M49" i="11"/>
  <c r="L45" i="11"/>
  <c r="L44" i="11" s="1"/>
  <c r="L11" i="11"/>
  <c r="M11" i="11"/>
  <c r="L10" i="11"/>
  <c r="M10" i="11"/>
  <c r="L15" i="11"/>
  <c r="M15" i="11"/>
  <c r="L33" i="11"/>
  <c r="M33" i="11"/>
  <c r="L32" i="11"/>
  <c r="M32" i="11"/>
  <c r="L42" i="11"/>
  <c r="M42" i="11"/>
  <c r="L40" i="11"/>
  <c r="L39" i="11" s="1"/>
  <c r="L36" i="11"/>
  <c r="M36" i="11"/>
  <c r="L35" i="11"/>
  <c r="M35" i="11"/>
  <c r="L30" i="11"/>
  <c r="M30" i="11"/>
  <c r="L29" i="11"/>
  <c r="M29" i="11"/>
  <c r="M28" i="11" s="1"/>
  <c r="L26" i="11"/>
  <c r="M26" i="11"/>
  <c r="L25" i="11"/>
  <c r="M25" i="11"/>
  <c r="L19" i="11"/>
  <c r="L18" i="11" s="1"/>
  <c r="L14" i="11"/>
  <c r="M14" i="11"/>
  <c r="M12" i="8"/>
  <c r="M11" i="8" s="1"/>
  <c r="N12" i="8"/>
  <c r="N11" i="8" s="1"/>
  <c r="M13" i="8"/>
  <c r="N13" i="8"/>
  <c r="M14" i="8"/>
  <c r="N14" i="8"/>
  <c r="N15" i="8"/>
  <c r="M16" i="8"/>
  <c r="N17" i="8"/>
  <c r="N16" i="8" s="1"/>
  <c r="M19" i="8"/>
  <c r="M18" i="8" s="1"/>
  <c r="N19" i="8"/>
  <c r="N18" i="8" s="1"/>
  <c r="N20" i="8"/>
  <c r="N21" i="8"/>
  <c r="M22" i="8"/>
  <c r="N22" i="8"/>
  <c r="N23" i="8"/>
  <c r="M24" i="8"/>
  <c r="N25" i="8"/>
  <c r="N24" i="8" s="1"/>
  <c r="N26" i="8"/>
  <c r="N27" i="8"/>
  <c r="N28" i="8"/>
  <c r="M29" i="8"/>
  <c r="N30" i="8"/>
  <c r="N29" i="8" s="1"/>
  <c r="M31" i="8"/>
  <c r="N31" i="8"/>
  <c r="M33" i="8"/>
  <c r="M32" i="8" s="1"/>
  <c r="N33" i="8"/>
  <c r="N32" i="8" s="1"/>
  <c r="N34" i="8"/>
  <c r="M37" i="8"/>
  <c r="N37" i="8" s="1"/>
  <c r="N36" i="8" s="1"/>
  <c r="N35" i="8" s="1"/>
  <c r="M40" i="8"/>
  <c r="M39" i="8" s="1"/>
  <c r="N40" i="8"/>
  <c r="N39" i="8" s="1"/>
  <c r="F32" i="10"/>
  <c r="G32" i="10"/>
  <c r="H32" i="10"/>
  <c r="F8" i="10"/>
  <c r="H8" i="10"/>
  <c r="H16" i="10" s="1"/>
  <c r="G9" i="10"/>
  <c r="H12" i="10"/>
  <c r="G13" i="10"/>
  <c r="G23" i="10"/>
  <c r="H23" i="10"/>
  <c r="H28" i="10"/>
  <c r="I28" i="10"/>
  <c r="L9" i="11" l="1"/>
  <c r="L28" i="11"/>
  <c r="L38" i="11"/>
  <c r="L80" i="8"/>
  <c r="L74" i="8" s="1"/>
  <c r="L49" i="8"/>
  <c r="L48" i="8" s="1"/>
  <c r="K13" i="10" s="1"/>
  <c r="J13" i="10" s="1"/>
  <c r="K95" i="8"/>
  <c r="F12" i="9" s="1"/>
  <c r="G12" i="9" s="1"/>
  <c r="K10" i="8"/>
  <c r="K38" i="8" s="1"/>
  <c r="K42" i="8" s="1"/>
  <c r="L11" i="8"/>
  <c r="L10" i="8"/>
  <c r="N10" i="8"/>
  <c r="N38" i="8" s="1"/>
  <c r="N42" i="8" s="1"/>
  <c r="M10" i="8"/>
  <c r="M38" i="8" s="1"/>
  <c r="M42" i="8" s="1"/>
  <c r="M36" i="8"/>
  <c r="M35" i="8" s="1"/>
  <c r="L38" i="8" l="1"/>
  <c r="L42" i="8" s="1"/>
  <c r="K9" i="10"/>
  <c r="J9" i="10" s="1"/>
  <c r="L8" i="11"/>
  <c r="L95" i="8"/>
  <c r="K101" i="8"/>
  <c r="K100" i="8" s="1"/>
  <c r="K99" i="8" s="1"/>
  <c r="L100" i="8"/>
  <c r="L99" i="8" s="1"/>
  <c r="I22" i="8"/>
  <c r="I86" i="8" l="1"/>
  <c r="I80" i="8" l="1"/>
  <c r="J85" i="8"/>
  <c r="I45" i="11" l="1"/>
  <c r="K56" i="11"/>
  <c r="K58" i="11"/>
  <c r="K59" i="11"/>
  <c r="K57" i="11"/>
  <c r="K55" i="11"/>
  <c r="I55" i="11"/>
  <c r="J56" i="11"/>
  <c r="J55" i="11" s="1"/>
  <c r="K50" i="11"/>
  <c r="G50" i="11"/>
  <c r="N49" i="11"/>
  <c r="K49" i="11"/>
  <c r="J49" i="11"/>
  <c r="I49" i="11"/>
  <c r="I44" i="11" s="1"/>
  <c r="H49" i="11"/>
  <c r="G49" i="11"/>
  <c r="F49" i="11"/>
  <c r="E49" i="11"/>
  <c r="I56" i="11"/>
  <c r="H86" i="8"/>
  <c r="J90" i="8"/>
  <c r="I75" i="8"/>
  <c r="H75" i="8"/>
  <c r="J76" i="8"/>
  <c r="M79" i="8"/>
  <c r="N79" i="8" s="1"/>
  <c r="J79" i="8"/>
  <c r="N26" i="11" l="1"/>
  <c r="N25" i="11" s="1"/>
  <c r="K27" i="11"/>
  <c r="J26" i="11"/>
  <c r="J25" i="11" s="1"/>
  <c r="K26" i="11"/>
  <c r="K25" i="11" s="1"/>
  <c r="I26" i="11"/>
  <c r="I25" i="11" s="1"/>
  <c r="J62" i="8"/>
  <c r="K11" i="10" l="1"/>
  <c r="K78" i="11"/>
  <c r="K77" i="11"/>
  <c r="J76" i="11"/>
  <c r="J75" i="11" s="1"/>
  <c r="J74" i="11" s="1"/>
  <c r="K73" i="11"/>
  <c r="J72" i="11"/>
  <c r="J71" i="11" s="1"/>
  <c r="J70" i="11" s="1"/>
  <c r="K72" i="11"/>
  <c r="K71" i="11" s="1"/>
  <c r="K70" i="11" s="1"/>
  <c r="K69" i="11"/>
  <c r="J68" i="11"/>
  <c r="J67" i="11" s="1"/>
  <c r="K68" i="11"/>
  <c r="K67" i="11" s="1"/>
  <c r="K66" i="11"/>
  <c r="J65" i="11"/>
  <c r="J64" i="11" s="1"/>
  <c r="K65" i="11"/>
  <c r="K64" i="11" s="1"/>
  <c r="K63" i="11"/>
  <c r="J62" i="11"/>
  <c r="J61" i="11" s="1"/>
  <c r="K62" i="11"/>
  <c r="K61" i="11" s="1"/>
  <c r="K53" i="11"/>
  <c r="J52" i="11"/>
  <c r="J51" i="11" s="1"/>
  <c r="K52" i="11"/>
  <c r="K51" i="11" s="1"/>
  <c r="K47" i="11"/>
  <c r="M47" i="11" s="1"/>
  <c r="M45" i="11" s="1"/>
  <c r="M44" i="11" s="1"/>
  <c r="M38" i="11" s="1"/>
  <c r="K48" i="11"/>
  <c r="M48" i="11" s="1"/>
  <c r="K46" i="11"/>
  <c r="K43" i="11"/>
  <c r="K42" i="11" s="1"/>
  <c r="J42" i="11"/>
  <c r="K41" i="11"/>
  <c r="J40" i="11"/>
  <c r="J39" i="11" s="1"/>
  <c r="K40" i="11"/>
  <c r="K37" i="11"/>
  <c r="J36" i="11"/>
  <c r="J35" i="11" s="1"/>
  <c r="K36" i="11"/>
  <c r="K35" i="11" s="1"/>
  <c r="K34" i="11"/>
  <c r="J33" i="11"/>
  <c r="J32" i="11" s="1"/>
  <c r="K33" i="11"/>
  <c r="K32" i="11" s="1"/>
  <c r="K31" i="11"/>
  <c r="J30" i="11"/>
  <c r="J29" i="11" s="1"/>
  <c r="K30" i="11"/>
  <c r="K29" i="11" s="1"/>
  <c r="K21" i="11"/>
  <c r="M21" i="11" s="1"/>
  <c r="K22" i="11"/>
  <c r="M22" i="11" s="1"/>
  <c r="K23" i="11"/>
  <c r="M23" i="11" s="1"/>
  <c r="K24" i="11"/>
  <c r="M24" i="11" s="1"/>
  <c r="K20" i="11"/>
  <c r="K16" i="11"/>
  <c r="J15" i="11"/>
  <c r="J14" i="11" s="1"/>
  <c r="K13" i="11"/>
  <c r="J45" i="11"/>
  <c r="J19" i="11"/>
  <c r="J18" i="11" s="1"/>
  <c r="J11" i="11"/>
  <c r="J10" i="11" s="1"/>
  <c r="H11" i="11"/>
  <c r="H10" i="11" s="1"/>
  <c r="H15" i="11"/>
  <c r="H14" i="11" s="1"/>
  <c r="H19" i="11"/>
  <c r="H18" i="11" s="1"/>
  <c r="H30" i="11"/>
  <c r="H29" i="11" s="1"/>
  <c r="H33" i="11"/>
  <c r="H32" i="11" s="1"/>
  <c r="H36" i="11"/>
  <c r="H35" i="11" s="1"/>
  <c r="H40" i="11"/>
  <c r="H42" i="11"/>
  <c r="H45" i="11"/>
  <c r="H44" i="11" s="1"/>
  <c r="H52" i="11"/>
  <c r="H51" i="11" s="1"/>
  <c r="H62" i="11"/>
  <c r="H61" i="11" s="1"/>
  <c r="H65" i="11"/>
  <c r="H64" i="11" s="1"/>
  <c r="H68" i="11"/>
  <c r="H67" i="11" s="1"/>
  <c r="H72" i="11"/>
  <c r="H71" i="11" s="1"/>
  <c r="H70" i="11" s="1"/>
  <c r="H76" i="11"/>
  <c r="H75" i="11" s="1"/>
  <c r="H74" i="11" s="1"/>
  <c r="J41" i="8"/>
  <c r="J40" i="8"/>
  <c r="J39" i="8" s="1"/>
  <c r="G41" i="8"/>
  <c r="G40" i="8" s="1"/>
  <c r="F41" i="8"/>
  <c r="E41" i="8"/>
  <c r="I40" i="8"/>
  <c r="I39" i="8" s="1"/>
  <c r="H40" i="8"/>
  <c r="H39" i="8" s="1"/>
  <c r="I92" i="8"/>
  <c r="I91" i="8" s="1"/>
  <c r="H92" i="8"/>
  <c r="H91" i="8" s="1"/>
  <c r="I15" i="10" s="1"/>
  <c r="I22" i="10" s="1"/>
  <c r="J94" i="8"/>
  <c r="J92" i="8" s="1"/>
  <c r="J91" i="8" s="1"/>
  <c r="K15" i="10" s="1"/>
  <c r="K22" i="10" s="1"/>
  <c r="J93" i="8"/>
  <c r="J88" i="8"/>
  <c r="J89" i="8"/>
  <c r="J87" i="8"/>
  <c r="J82" i="8"/>
  <c r="J83" i="8"/>
  <c r="J84" i="8"/>
  <c r="J81" i="8"/>
  <c r="J80" i="8" s="1"/>
  <c r="J77" i="8"/>
  <c r="J78" i="8"/>
  <c r="J73" i="8"/>
  <c r="J72" i="8"/>
  <c r="J70" i="8"/>
  <c r="J69" i="8"/>
  <c r="J68" i="8" s="1"/>
  <c r="J67" i="8"/>
  <c r="J66" i="8"/>
  <c r="J65" i="8" s="1"/>
  <c r="J58" i="8"/>
  <c r="J59" i="8"/>
  <c r="J60" i="8"/>
  <c r="J61" i="8"/>
  <c r="J63" i="8"/>
  <c r="J64" i="8"/>
  <c r="J57" i="8"/>
  <c r="J51" i="8"/>
  <c r="J52" i="8"/>
  <c r="J53" i="8"/>
  <c r="J54" i="8"/>
  <c r="J55" i="8"/>
  <c r="J50" i="8"/>
  <c r="J37" i="8"/>
  <c r="I36" i="8"/>
  <c r="I35" i="8" s="1"/>
  <c r="J21" i="10" s="1"/>
  <c r="J36" i="8"/>
  <c r="J35" i="8" s="1"/>
  <c r="K21" i="10" s="1"/>
  <c r="J34" i="8"/>
  <c r="I33" i="8"/>
  <c r="J33" i="8"/>
  <c r="J32" i="8" s="1"/>
  <c r="K10" i="10" s="1"/>
  <c r="J31" i="8"/>
  <c r="J30" i="8"/>
  <c r="J26" i="8"/>
  <c r="J27" i="8"/>
  <c r="J28" i="8"/>
  <c r="J25" i="8"/>
  <c r="J23" i="8"/>
  <c r="J20" i="8"/>
  <c r="J21" i="8"/>
  <c r="J19" i="8"/>
  <c r="J17" i="8"/>
  <c r="J16" i="8" s="1"/>
  <c r="J13" i="8"/>
  <c r="J14" i="8"/>
  <c r="J15" i="8"/>
  <c r="J12" i="8"/>
  <c r="I71" i="8"/>
  <c r="I68" i="8"/>
  <c r="I65" i="8"/>
  <c r="I56" i="8"/>
  <c r="I49" i="8"/>
  <c r="I32" i="8"/>
  <c r="I29" i="8"/>
  <c r="J29" i="8"/>
  <c r="I24" i="8"/>
  <c r="J22" i="8"/>
  <c r="I18" i="8"/>
  <c r="I16" i="8"/>
  <c r="I11" i="8"/>
  <c r="M19" i="11" l="1"/>
  <c r="M18" i="11" s="1"/>
  <c r="J9" i="11"/>
  <c r="J86" i="8"/>
  <c r="I10" i="8"/>
  <c r="J71" i="8"/>
  <c r="J75" i="8"/>
  <c r="J44" i="11"/>
  <c r="J38" i="11" s="1"/>
  <c r="K76" i="11"/>
  <c r="K75" i="11" s="1"/>
  <c r="K74" i="11" s="1"/>
  <c r="J11" i="8"/>
  <c r="J49" i="8"/>
  <c r="J60" i="11"/>
  <c r="K19" i="11"/>
  <c r="K18" i="11" s="1"/>
  <c r="J28" i="11"/>
  <c r="K45" i="11"/>
  <c r="K44" i="11" s="1"/>
  <c r="H39" i="11"/>
  <c r="K39" i="11"/>
  <c r="K60" i="11"/>
  <c r="K28" i="11"/>
  <c r="H38" i="11"/>
  <c r="H28" i="11"/>
  <c r="H9" i="11"/>
  <c r="H60" i="11"/>
  <c r="I48" i="8"/>
  <c r="I74" i="8"/>
  <c r="J18" i="8"/>
  <c r="J24" i="8"/>
  <c r="J56" i="8"/>
  <c r="J48" i="8" s="1"/>
  <c r="I38" i="8"/>
  <c r="I42" i="8" s="1"/>
  <c r="M9" i="11" l="1"/>
  <c r="M8" i="11" s="1"/>
  <c r="K38" i="11"/>
  <c r="J74" i="8"/>
  <c r="K12" i="10" s="1"/>
  <c r="J8" i="11"/>
  <c r="J10" i="8"/>
  <c r="J38" i="8" s="1"/>
  <c r="J42" i="8" s="1"/>
  <c r="I95" i="8"/>
  <c r="I101" i="8" s="1"/>
  <c r="I100" i="8" s="1"/>
  <c r="I99" i="8" s="1"/>
  <c r="H8" i="11"/>
  <c r="J95" i="8" l="1"/>
  <c r="E12" i="9" s="1"/>
  <c r="E11" i="9" s="1"/>
  <c r="E10" i="9" s="1"/>
  <c r="K8" i="10"/>
  <c r="K16" i="10" s="1"/>
  <c r="D12" i="9"/>
  <c r="D11" i="9" s="1"/>
  <c r="D10" i="9" s="1"/>
  <c r="J28" i="10"/>
  <c r="N66" i="11"/>
  <c r="N42" i="11"/>
  <c r="N43" i="11"/>
  <c r="H12" i="6" l="1"/>
  <c r="H11" i="6" s="1"/>
  <c r="H8" i="6" s="1"/>
  <c r="N94" i="8" l="1"/>
  <c r="M93" i="8"/>
  <c r="F12" i="6"/>
  <c r="G12" i="6"/>
  <c r="F11" i="6"/>
  <c r="F9" i="6"/>
  <c r="F8" i="6"/>
  <c r="N93" i="8" l="1"/>
  <c r="N92" i="8" s="1"/>
  <c r="N91" i="8" s="1"/>
  <c r="M92" i="8"/>
  <c r="M91" i="8" s="1"/>
  <c r="N23" i="11"/>
  <c r="N46" i="11"/>
  <c r="N30" i="11" l="1"/>
  <c r="N29" i="11" s="1"/>
  <c r="M89" i="8"/>
  <c r="M87" i="8"/>
  <c r="M84" i="8"/>
  <c r="M80" i="8" s="1"/>
  <c r="M77" i="8"/>
  <c r="M78" i="8"/>
  <c r="M76" i="8"/>
  <c r="M72" i="8"/>
  <c r="M70" i="8"/>
  <c r="M69" i="8"/>
  <c r="N70" i="8"/>
  <c r="M66" i="8"/>
  <c r="M60" i="8"/>
  <c r="M61" i="8"/>
  <c r="M63" i="8"/>
  <c r="M53" i="8"/>
  <c r="H68" i="8"/>
  <c r="I76" i="11" l="1"/>
  <c r="I75" i="11" s="1"/>
  <c r="I74" i="11" s="1"/>
  <c r="I72" i="11"/>
  <c r="I71" i="11" s="1"/>
  <c r="I70" i="11" s="1"/>
  <c r="I68" i="11"/>
  <c r="I67" i="11" s="1"/>
  <c r="I65" i="11"/>
  <c r="I64" i="11" s="1"/>
  <c r="I62" i="11"/>
  <c r="I61" i="11" s="1"/>
  <c r="I52" i="11"/>
  <c r="I51" i="11" s="1"/>
  <c r="I40" i="11"/>
  <c r="I39" i="11" s="1"/>
  <c r="I36" i="11"/>
  <c r="I35" i="11" s="1"/>
  <c r="G12" i="11"/>
  <c r="I12" i="11" s="1"/>
  <c r="G13" i="11"/>
  <c r="G16" i="11"/>
  <c r="G17" i="11"/>
  <c r="G20" i="11"/>
  <c r="G21" i="11"/>
  <c r="G22" i="11"/>
  <c r="G23" i="11"/>
  <c r="G24" i="11"/>
  <c r="G31" i="11"/>
  <c r="G30" i="11" s="1"/>
  <c r="G29" i="11" s="1"/>
  <c r="G34" i="11"/>
  <c r="G33" i="11" s="1"/>
  <c r="G32" i="11" s="1"/>
  <c r="G37" i="11"/>
  <c r="G36" i="11" s="1"/>
  <c r="G35" i="11" s="1"/>
  <c r="G41" i="11"/>
  <c r="G40" i="11" s="1"/>
  <c r="G43" i="11"/>
  <c r="G42" i="11" s="1"/>
  <c r="G46" i="11"/>
  <c r="G47" i="11"/>
  <c r="G48" i="11"/>
  <c r="G52" i="11"/>
  <c r="G51" i="11" s="1"/>
  <c r="G62" i="11"/>
  <c r="G61" i="11" s="1"/>
  <c r="G65" i="11"/>
  <c r="G64" i="11" s="1"/>
  <c r="G68" i="11"/>
  <c r="G67" i="11" s="1"/>
  <c r="G73" i="11"/>
  <c r="G72" i="11" s="1"/>
  <c r="G71" i="11" s="1"/>
  <c r="G70" i="11" s="1"/>
  <c r="G77" i="11"/>
  <c r="G78" i="11"/>
  <c r="I38" i="11" l="1"/>
  <c r="N12" i="11"/>
  <c r="K12" i="11"/>
  <c r="K11" i="11" s="1"/>
  <c r="K10" i="11" s="1"/>
  <c r="I60" i="11"/>
  <c r="G45" i="11"/>
  <c r="G44" i="11" s="1"/>
  <c r="G39" i="11"/>
  <c r="I30" i="11"/>
  <c r="I29" i="11" s="1"/>
  <c r="G76" i="11"/>
  <c r="G75" i="11" s="1"/>
  <c r="G74" i="11" s="1"/>
  <c r="G19" i="11"/>
  <c r="G18" i="11" s="1"/>
  <c r="G15" i="11"/>
  <c r="G14" i="11" s="1"/>
  <c r="G11" i="11"/>
  <c r="G10" i="11" s="1"/>
  <c r="I19" i="11"/>
  <c r="I18" i="11" s="1"/>
  <c r="I17" i="11"/>
  <c r="K17" i="11" s="1"/>
  <c r="K15" i="11" s="1"/>
  <c r="K14" i="11" s="1"/>
  <c r="I11" i="11"/>
  <c r="I10" i="11" s="1"/>
  <c r="I33" i="11"/>
  <c r="I32" i="11" s="1"/>
  <c r="G28" i="11"/>
  <c r="K9" i="11" l="1"/>
  <c r="K8" i="11" s="1"/>
  <c r="G38" i="11"/>
  <c r="I15" i="11"/>
  <c r="I14" i="11" s="1"/>
  <c r="I9" i="11" s="1"/>
  <c r="N17" i="11"/>
  <c r="I28" i="11"/>
  <c r="I8" i="11" l="1"/>
  <c r="H36" i="8"/>
  <c r="H33" i="8"/>
  <c r="H80" i="8" l="1"/>
  <c r="H71" i="8"/>
  <c r="H65" i="8"/>
  <c r="H56" i="8"/>
  <c r="H49" i="8"/>
  <c r="H35" i="8"/>
  <c r="I21" i="10" s="1"/>
  <c r="I23" i="10" s="1"/>
  <c r="I32" i="10" s="1"/>
  <c r="H32" i="8"/>
  <c r="I10" i="10" s="1"/>
  <c r="H29" i="8"/>
  <c r="H24" i="8"/>
  <c r="H22" i="8"/>
  <c r="H18" i="8"/>
  <c r="H16" i="8"/>
  <c r="H11" i="8"/>
  <c r="E11" i="8"/>
  <c r="E16" i="8"/>
  <c r="E18" i="8"/>
  <c r="E23" i="8"/>
  <c r="E24" i="8"/>
  <c r="E29" i="8"/>
  <c r="E33" i="8"/>
  <c r="E32" i="8" s="1"/>
  <c r="E36" i="8"/>
  <c r="E35" i="8" s="1"/>
  <c r="E49" i="8"/>
  <c r="F49" i="8"/>
  <c r="E56" i="8"/>
  <c r="F56" i="8"/>
  <c r="E65" i="8"/>
  <c r="F65" i="8"/>
  <c r="E68" i="8"/>
  <c r="F68" i="8"/>
  <c r="E71" i="8"/>
  <c r="F71" i="8"/>
  <c r="E75" i="8"/>
  <c r="F75" i="8"/>
  <c r="E80" i="8"/>
  <c r="F80" i="8"/>
  <c r="E86" i="8"/>
  <c r="F86" i="8"/>
  <c r="E91" i="8"/>
  <c r="F92" i="8"/>
  <c r="F100" i="8"/>
  <c r="J22" i="10" l="1"/>
  <c r="J23" i="10" s="1"/>
  <c r="E74" i="8"/>
  <c r="E48" i="8"/>
  <c r="E10" i="8"/>
  <c r="E38" i="8" s="1"/>
  <c r="H48" i="8"/>
  <c r="I13" i="10" s="1"/>
  <c r="H74" i="8"/>
  <c r="I14" i="10" s="1"/>
  <c r="H10" i="8"/>
  <c r="I9" i="10" s="1"/>
  <c r="I8" i="10" s="1"/>
  <c r="F19" i="11"/>
  <c r="I12" i="10" l="1"/>
  <c r="I16" i="10" s="1"/>
  <c r="J12" i="10"/>
  <c r="J8" i="10"/>
  <c r="E95" i="8"/>
  <c r="H38" i="8"/>
  <c r="H42" i="8" s="1"/>
  <c r="H95" i="8"/>
  <c r="E40" i="11"/>
  <c r="F40" i="11"/>
  <c r="F30" i="11"/>
  <c r="F29" i="11" s="1"/>
  <c r="E30" i="11"/>
  <c r="E29" i="11" s="1"/>
  <c r="J16" i="10" l="1"/>
  <c r="C12" i="9"/>
  <c r="H101" i="8"/>
  <c r="J100" i="8"/>
  <c r="J99" i="8" s="1"/>
  <c r="F23" i="10"/>
  <c r="F76" i="11" l="1"/>
  <c r="F75" i="11" s="1"/>
  <c r="F74" i="11" s="1"/>
  <c r="F72" i="11"/>
  <c r="F71" i="11" s="1"/>
  <c r="F68" i="11"/>
  <c r="F65" i="11"/>
  <c r="F62" i="11"/>
  <c r="F52" i="11"/>
  <c r="F45" i="11"/>
  <c r="N52" i="11"/>
  <c r="N51" i="11" s="1"/>
  <c r="N39" i="11"/>
  <c r="N33" i="11"/>
  <c r="N32" i="11" s="1"/>
  <c r="N62" i="11"/>
  <c r="N61" i="11" s="1"/>
  <c r="N65" i="11"/>
  <c r="N64" i="11" s="1"/>
  <c r="N68" i="11"/>
  <c r="N67" i="11" s="1"/>
  <c r="N72" i="11"/>
  <c r="N71" i="11" s="1"/>
  <c r="N70" i="11" s="1"/>
  <c r="N75" i="11" l="1"/>
  <c r="N74" i="11" s="1"/>
  <c r="N60" i="11"/>
  <c r="N19" i="11"/>
  <c r="N18" i="11" s="1"/>
  <c r="N45" i="11"/>
  <c r="N44" i="11" s="1"/>
  <c r="N38" i="11" s="1"/>
  <c r="E19" i="11"/>
  <c r="F15" i="11" l="1"/>
  <c r="F14" i="11" s="1"/>
  <c r="F11" i="11"/>
  <c r="F10" i="11" s="1"/>
  <c r="F18" i="11"/>
  <c r="F36" i="11"/>
  <c r="F35" i="11" s="1"/>
  <c r="F33" i="11"/>
  <c r="F32" i="11" s="1"/>
  <c r="F42" i="11"/>
  <c r="F39" i="11" s="1"/>
  <c r="F51" i="11"/>
  <c r="F44" i="11"/>
  <c r="F67" i="11"/>
  <c r="F64" i="11"/>
  <c r="F61" i="11"/>
  <c r="F70" i="11"/>
  <c r="E68" i="11"/>
  <c r="F28" i="11" l="1"/>
  <c r="F9" i="11"/>
  <c r="N36" i="11"/>
  <c r="F60" i="11"/>
  <c r="E67" i="11"/>
  <c r="F38" i="11"/>
  <c r="N54" i="8"/>
  <c r="G9" i="11" l="1"/>
  <c r="N35" i="11"/>
  <c r="N28" i="11" s="1"/>
  <c r="F8" i="11"/>
  <c r="E15" i="11"/>
  <c r="E11" i="11"/>
  <c r="N72" i="8"/>
  <c r="N63" i="8"/>
  <c r="N53" i="8" l="1"/>
  <c r="N11" i="11"/>
  <c r="G71" i="8"/>
  <c r="N83" i="8" l="1"/>
  <c r="N77" i="8"/>
  <c r="N76" i="8"/>
  <c r="M71" i="8"/>
  <c r="N78" i="8" l="1"/>
  <c r="N69" i="8"/>
  <c r="N66" i="8"/>
  <c r="G16" i="8"/>
  <c r="G32" i="8"/>
  <c r="G91" i="8"/>
  <c r="G86" i="8"/>
  <c r="G80" i="8"/>
  <c r="G75" i="8"/>
  <c r="G68" i="8"/>
  <c r="E12" i="6" l="1"/>
  <c r="N51" i="8"/>
  <c r="G29" i="8"/>
  <c r="G24" i="8"/>
  <c r="G18" i="8"/>
  <c r="G11" i="8"/>
  <c r="G65" i="8"/>
  <c r="G56" i="8"/>
  <c r="G49" i="8"/>
  <c r="G74" i="8"/>
  <c r="N59" i="8"/>
  <c r="N50" i="8"/>
  <c r="G35" i="8" l="1"/>
  <c r="G48" i="8"/>
  <c r="G95" i="8" l="1"/>
  <c r="E76" i="11" l="1"/>
  <c r="E75" i="11" s="1"/>
  <c r="E72" i="11"/>
  <c r="E71" i="11" s="1"/>
  <c r="E70" i="11" s="1"/>
  <c r="E65" i="11"/>
  <c r="E64" i="11" s="1"/>
  <c r="E62" i="11"/>
  <c r="E61" i="11" s="1"/>
  <c r="E52" i="11"/>
  <c r="E51" i="11" s="1"/>
  <c r="E45" i="11"/>
  <c r="E44" i="11" s="1"/>
  <c r="E42" i="11"/>
  <c r="E39" i="11" s="1"/>
  <c r="E36" i="11"/>
  <c r="E35" i="11" s="1"/>
  <c r="E33" i="11"/>
  <c r="E32" i="11" s="1"/>
  <c r="E18" i="11"/>
  <c r="N10" i="11"/>
  <c r="E14" i="11"/>
  <c r="E10" i="11"/>
  <c r="E28" i="11" l="1"/>
  <c r="E60" i="11"/>
  <c r="G60" i="11" s="1"/>
  <c r="G8" i="11" s="1"/>
  <c r="E74" i="11"/>
  <c r="N15" i="11"/>
  <c r="N14" i="11" s="1"/>
  <c r="N9" i="11" s="1"/>
  <c r="N8" i="11" s="1"/>
  <c r="E9" i="11"/>
  <c r="E38" i="11"/>
  <c r="E8" i="11" l="1"/>
  <c r="L22" i="10" l="1"/>
  <c r="M22" i="10"/>
  <c r="G15" i="10"/>
  <c r="N88" i="8"/>
  <c r="N89" i="8"/>
  <c r="N87" i="8"/>
  <c r="N84" i="8"/>
  <c r="N82" i="8"/>
  <c r="N81" i="8"/>
  <c r="M75" i="8"/>
  <c r="N75" i="8"/>
  <c r="M68" i="8"/>
  <c r="N68" i="8"/>
  <c r="N80" i="8" l="1"/>
  <c r="G14" i="10"/>
  <c r="G12" i="10" s="1"/>
  <c r="N86" i="8"/>
  <c r="M86" i="8"/>
  <c r="M74" i="8" s="1"/>
  <c r="N74" i="8"/>
  <c r="L21" i="10" l="1"/>
  <c r="L23" i="10" s="1"/>
  <c r="M21" i="10"/>
  <c r="M23" i="10" s="1"/>
  <c r="G10" i="10"/>
  <c r="G8" i="10" s="1"/>
  <c r="N73" i="8" l="1"/>
  <c r="N71" i="8" s="1"/>
  <c r="M65" i="8"/>
  <c r="N64" i="8"/>
  <c r="N61" i="8"/>
  <c r="N60" i="8"/>
  <c r="N58" i="8"/>
  <c r="N57" i="8"/>
  <c r="N55" i="8"/>
  <c r="G11" i="6"/>
  <c r="E11" i="6"/>
  <c r="G9" i="6"/>
  <c r="G8" i="6" s="1"/>
  <c r="E9" i="6"/>
  <c r="E8" i="6" s="1"/>
  <c r="C11" i="9" l="1"/>
  <c r="C10" i="9" s="1"/>
  <c r="N52" i="8"/>
  <c r="N49" i="8" s="1"/>
  <c r="M49" i="8"/>
  <c r="F12" i="10"/>
  <c r="N67" i="8"/>
  <c r="N65" i="8" s="1"/>
  <c r="M56" i="8"/>
  <c r="N56" i="8"/>
  <c r="M48" i="8" l="1"/>
  <c r="L12" i="10" l="1"/>
  <c r="M95" i="8" l="1"/>
  <c r="N48" i="8"/>
  <c r="M12" i="10" s="1"/>
  <c r="N95" i="8" l="1"/>
  <c r="F16" i="10" l="1"/>
  <c r="E100" i="8" s="1"/>
  <c r="L8" i="10" l="1"/>
  <c r="L16" i="10" s="1"/>
  <c r="M8" i="10"/>
  <c r="M16" i="10" s="1"/>
  <c r="G22" i="8"/>
  <c r="G10" i="8" s="1"/>
  <c r="B12" i="9" s="1"/>
  <c r="M101" i="8" l="1"/>
  <c r="M100" i="8" s="1"/>
  <c r="M99" i="8" s="1"/>
  <c r="I11" i="9"/>
  <c r="I10" i="9" s="1"/>
  <c r="N101" i="8"/>
  <c r="N100" i="8" s="1"/>
  <c r="N99" i="8" s="1"/>
  <c r="B11" i="9"/>
  <c r="B10" i="9" s="1"/>
  <c r="G38" i="8"/>
  <c r="H11" i="9"/>
  <c r="H10" i="9" s="1"/>
  <c r="M29" i="10"/>
  <c r="M32" i="10" s="1"/>
  <c r="M28" i="10"/>
  <c r="L29" i="10"/>
  <c r="L32" i="10" s="1"/>
  <c r="L28" i="10"/>
  <c r="G100" i="8" l="1"/>
  <c r="G101" i="8" s="1"/>
  <c r="H100" i="8" s="1"/>
  <c r="H99" i="8" s="1"/>
  <c r="G99" i="8" l="1"/>
  <c r="G11" i="9"/>
  <c r="G10" i="9" s="1"/>
  <c r="F11" i="9"/>
  <c r="F10" i="9" s="1"/>
</calcChain>
</file>

<file path=xl/sharedStrings.xml><?xml version="1.0" encoding="utf-8"?>
<sst xmlns="http://schemas.openxmlformats.org/spreadsheetml/2006/main" count="335" uniqueCount="176">
  <si>
    <t>PRIHODI UKUPNO</t>
  </si>
  <si>
    <t>PRIHODI POSLOVANJA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</si>
  <si>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</si>
  <si>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</si>
  <si>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</si>
  <si>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</si>
  <si>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</si>
  <si>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</si>
  <si>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</si>
  <si>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</si>
  <si>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</si>
  <si>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</si>
  <si>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</si>
  <si>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</si>
  <si>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</si>
  <si>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</si>
  <si>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RASHODI POSLOVANJA</t>
  </si>
  <si>
    <t>Naziv rashoda</t>
  </si>
  <si>
    <t>Rashodi poslovanja</t>
  </si>
  <si>
    <t>Rashodi za zaposlene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</si>
  <si>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</si>
  <si>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</si>
  <si>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</si>
  <si>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</si>
  <si>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</si>
  <si>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</si>
  <si>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</si>
  <si>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</si>
  <si>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</si>
  <si>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</si>
  <si>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</si>
  <si>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</si>
  <si>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</si>
  <si>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</si>
  <si>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Plan za 2023.</t>
  </si>
  <si>
    <t>Prihodi iz nadležnog proračuna i od HZZO-a temeljem ugovornih obveza</t>
  </si>
  <si>
    <t>C) PRENESENI VIŠAK ILI PRENESENI MANJAK I VIŠEGODIŠNJI PLAN URAVNOTEŽENJA</t>
  </si>
  <si>
    <t>Naziv</t>
  </si>
  <si>
    <t>Vlastiti prihodi - višak</t>
  </si>
  <si>
    <t>EUR</t>
  </si>
  <si>
    <t>Predfinaciranje iz žup. proračuna</t>
  </si>
  <si>
    <t>Naziv izvora finaciranja</t>
  </si>
  <si>
    <t>Kazne, upravne mjere i ostali prihodi</t>
  </si>
  <si>
    <t>Prihodi od imovine</t>
  </si>
  <si>
    <t>Prihod iz nadležnog proračuna,HZZO</t>
  </si>
  <si>
    <t>vlastiti prihodi</t>
  </si>
  <si>
    <t>Državni proračun</t>
  </si>
  <si>
    <t>Financijski rashodi</t>
  </si>
  <si>
    <t>Izdaci za financijsku imovinu</t>
  </si>
  <si>
    <t>Primici od zaduzivanja</t>
  </si>
  <si>
    <t>Pomoći iz inozemstva i od subjekata unutar proračuna</t>
  </si>
  <si>
    <t>PRIHOD OD NEFINANCIJSKE IMOVINE</t>
  </si>
  <si>
    <t>Pomoć od EU</t>
  </si>
  <si>
    <t>Ministarstvo zdravstva</t>
  </si>
  <si>
    <t>Prihod od JLS</t>
  </si>
  <si>
    <t>Prihod iz proračuna, ugovorne obveze, HZZO</t>
  </si>
  <si>
    <t>Proračun Županije</t>
  </si>
  <si>
    <t>Pomoć, sredstva iz EU</t>
  </si>
  <si>
    <t>Proračun Županija</t>
  </si>
  <si>
    <t>Prihodi iz proračuna, ugovorne obveze hzzo</t>
  </si>
  <si>
    <t>Pomoći dane u inozemstvu i unutar općeg proračuna</t>
  </si>
  <si>
    <t>Ostali rashodi, ugovorne kazne</t>
  </si>
  <si>
    <t>Rashodi za nabavu neproizvedene dugotrajne imovine</t>
  </si>
  <si>
    <t>Rashodi za nabavu proizved. dugotrajne imovine</t>
  </si>
  <si>
    <t>Fond poravnanja (DEC)</t>
  </si>
  <si>
    <t>Pomoći od jedinica JL(R)S</t>
  </si>
  <si>
    <t>Rashodi za dodatna ulaganja na nefinancijsku imovinu</t>
  </si>
  <si>
    <t>07 Zdravstvo</t>
  </si>
  <si>
    <t>0721 Opće medicinske usluge</t>
  </si>
  <si>
    <t>IZDACI ZA FINANCIJSKU IMOVINU</t>
  </si>
  <si>
    <t>Eur</t>
  </si>
  <si>
    <t>Izdaci za otplatu glavnice primljenih kredita</t>
  </si>
  <si>
    <t>PROGRAM: 2512</t>
  </si>
  <si>
    <t>II Posebni dio</t>
  </si>
  <si>
    <t>Šifra</t>
  </si>
  <si>
    <t>Administracija i upravljanje</t>
  </si>
  <si>
    <t>Izvor 11</t>
  </si>
  <si>
    <t>Rashod poslovanja</t>
  </si>
  <si>
    <t>Materijalni rashod</t>
  </si>
  <si>
    <t>Izvor 31</t>
  </si>
  <si>
    <t>Izvor 41</t>
  </si>
  <si>
    <t>Prihod za posebne namjene</t>
  </si>
  <si>
    <t>Ostali rashodi</t>
  </si>
  <si>
    <t>Aktivnost A2512-02</t>
  </si>
  <si>
    <t>Proračun Županije, opći prihodi</t>
  </si>
  <si>
    <t>Investicijsko i tekuće održavanje</t>
  </si>
  <si>
    <t>Aktivnost K2512-03</t>
  </si>
  <si>
    <t>Investicijsko ulaganje</t>
  </si>
  <si>
    <t>Rashodi za nabavu nefinancijske imovine</t>
  </si>
  <si>
    <t>Rashodi za nabavu neproivedene dugo. Imovine</t>
  </si>
  <si>
    <t>Rashodi za nabavu proizvedene dugo.imovine</t>
  </si>
  <si>
    <t>Rashodi za dodatna ulaganja u nefin.imovinu</t>
  </si>
  <si>
    <t>Izvor 45</t>
  </si>
  <si>
    <t>Fond poravnanja - DEC</t>
  </si>
  <si>
    <t>Izdaci za financijsku imovinu i otplat zajmov</t>
  </si>
  <si>
    <t>Izdaci za otplatu glavnice primljenih zajmova</t>
  </si>
  <si>
    <t>Aktivnost A2514-02</t>
  </si>
  <si>
    <t>Dodatni timovi u turističkoj sezoni</t>
  </si>
  <si>
    <t>Rashod za zaposlene</t>
  </si>
  <si>
    <t>Izvor 51</t>
  </si>
  <si>
    <t xml:space="preserve">Rashodi poslovanja </t>
  </si>
  <si>
    <t>Aktivnost A2514-03</t>
  </si>
  <si>
    <t>Aktivnosti T4303-03</t>
  </si>
  <si>
    <t>Specijalistično usavrsavanje doktora medic</t>
  </si>
  <si>
    <t>Pomoć iz inozemstva, EU</t>
  </si>
  <si>
    <t>DJELATNOST USTANOVA U ZDRAVSTVU</t>
  </si>
  <si>
    <t>Vlastiti prihod</t>
  </si>
  <si>
    <t>RAZLIKA</t>
  </si>
  <si>
    <t>Prikaz financijski stavki na ll razini</t>
  </si>
  <si>
    <t>Pomoći od HZZO</t>
  </si>
  <si>
    <t>Pomoć od JL(R)S</t>
  </si>
  <si>
    <t xml:space="preserve">Prihodi od upravnih i administrat. pristojbi,  pristojbe po posebnim propisima </t>
  </si>
  <si>
    <t>Prihodi od prodaje proizvoda i pruženih usluga</t>
  </si>
  <si>
    <t>Fond poravnanja i DEC nadležni proračun</t>
  </si>
  <si>
    <t>Prihodi od prodaje proizvedene dugotrajne imovine</t>
  </si>
  <si>
    <t>Prihod iz proračuna, ugovorne obveze HZZO</t>
  </si>
  <si>
    <t>Prihodi po posebnim propisima</t>
  </si>
  <si>
    <t>Aktivnost A2512-01</t>
  </si>
  <si>
    <t>Izvor fin. 11</t>
  </si>
  <si>
    <t>Izvor fin. 31</t>
  </si>
  <si>
    <t>Izvor fin. 41</t>
  </si>
  <si>
    <t>Prihod za posebne namjene, HZZO</t>
  </si>
  <si>
    <t>Pomoć od JLS općine</t>
  </si>
  <si>
    <t>Mreža hitne medicine - Gračac</t>
  </si>
  <si>
    <t>Izvor 53</t>
  </si>
  <si>
    <t>Izdaci za financ.imovinu -učešće u zajmu</t>
  </si>
  <si>
    <t>Izvor 54</t>
  </si>
  <si>
    <t>Razlika</t>
  </si>
  <si>
    <t>VIŠKOVI/MANJKOVI</t>
  </si>
  <si>
    <t>Vlastiti izvori</t>
  </si>
  <si>
    <t>Poslovni rezultat</t>
  </si>
  <si>
    <t xml:space="preserve">Rakapitulacija </t>
  </si>
  <si>
    <t>Vlastiti prih. Primici od zaduzivanja</t>
  </si>
  <si>
    <t>Ravnateljica ; Ivana Šimić dipl.oec</t>
  </si>
  <si>
    <t>Ravnateljica ; Ivana Šimić , dipl.oec</t>
  </si>
  <si>
    <t>Rashodi z anabavu proizvedene dug.imovine</t>
  </si>
  <si>
    <t>Pomići dane u inozem. i unutar općeg prorač.</t>
  </si>
  <si>
    <t>Izvršenje 2022g</t>
  </si>
  <si>
    <t>Plan 2023</t>
  </si>
  <si>
    <t>Projekcija 
za 2025</t>
  </si>
  <si>
    <t>Projekcija 
za 2026</t>
  </si>
  <si>
    <t>Projekcija za 2025</t>
  </si>
  <si>
    <t>Projekcija za 2026</t>
  </si>
  <si>
    <t>PRIMITCI OD FINANCIJSKE/NEFIN IMOVINE</t>
  </si>
  <si>
    <t>Ravnateljica ;</t>
  </si>
  <si>
    <t xml:space="preserve">                         Ivana Šimić dipl.oec.</t>
  </si>
  <si>
    <t xml:space="preserve"> Ravnateljica ;   Ivana Šimić,dipl.oec</t>
  </si>
  <si>
    <t>Pomoć JLS općine</t>
  </si>
  <si>
    <t xml:space="preserve">Razlika </t>
  </si>
  <si>
    <t>Višak prihoda</t>
  </si>
  <si>
    <t>SVEUKUPNO PRIHODI (6+7+8+9)</t>
  </si>
  <si>
    <t>UKUPNI PRIHODI (6+7+8)</t>
  </si>
  <si>
    <t>Višak prihoda budućeg razdoblja</t>
  </si>
  <si>
    <t>_________________________________</t>
  </si>
  <si>
    <t>VIŠAK IZ PRETHODNOG RAZDOBLJA</t>
  </si>
  <si>
    <t>Višak preth razdoblja</t>
  </si>
  <si>
    <t>Izvor 92</t>
  </si>
  <si>
    <t>Prenešeni višak -vlastita srestva</t>
  </si>
  <si>
    <t>_______________________</t>
  </si>
  <si>
    <t>Ur.br.___________</t>
  </si>
  <si>
    <t>Kl.____________</t>
  </si>
  <si>
    <t>Plan za 2024</t>
  </si>
  <si>
    <t>Plan za 2024.</t>
  </si>
  <si>
    <t>Druge izmjene Financijsko plana 2024 godina</t>
  </si>
  <si>
    <t>Druge izmjene Financijskog plana 2024 godine</t>
  </si>
  <si>
    <t xml:space="preserve"> Financijski plan ZHMZZ 
ZA 2024. - druge izmjene </t>
  </si>
  <si>
    <t>Druge izmjene Financijskog plana 2024</t>
  </si>
  <si>
    <t>Plan2024</t>
  </si>
  <si>
    <t>Plan 2024</t>
  </si>
  <si>
    <t xml:space="preserve"> Financijski plana ZHMZZ - druga izmjena
ZA 2024. </t>
  </si>
  <si>
    <t xml:space="preserve">Financijski plana  ZHMZZ druga izmjena
ZA 2024. </t>
  </si>
  <si>
    <t xml:space="preserve"> Financijski plana ZHMZZ - druge izmjene
ZA 2024. </t>
  </si>
  <si>
    <t>Financijski plan ZHMZZ za 2024. godinu - druge izmjene</t>
  </si>
  <si>
    <t>Zadar, 17.06.2024</t>
  </si>
  <si>
    <t>Ivana Šimić, dipl.oec</t>
  </si>
  <si>
    <t>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</si>
</sst>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n"/>
  </numFmts>
  <fonts count="58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b/>
      <i/>
      <sz val="12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2"/>
      <color indexed="8"/>
      <name val="Arial"/>
      <family val="2"/>
      <charset val="238"/>
    </font>
    <font>
      <i/>
      <sz val="12"/>
      <color indexed="8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b/>
      <i/>
      <sz val="11"/>
      <color indexed="8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b/>
      <i/>
      <sz val="11"/>
      <color indexed="8"/>
      <name val="Arial"/>
      <family val="2"/>
      <charset val="238"/>
    </font>
    <font>
      <b/>
      <i/>
      <sz val="12"/>
      <color indexed="8"/>
      <name val="Calibri"/>
      <family val="2"/>
      <charset val="238"/>
    </font>
    <font>
      <i/>
      <sz val="12"/>
      <color indexed="8"/>
      <name val="Calibri"/>
      <family val="2"/>
    </font>
    <font>
      <i/>
      <sz val="12"/>
      <color theme="1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1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</font>
    <font>
      <i/>
      <sz val="10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</font>
    <font>
      <sz val="11"/>
      <color indexed="8"/>
      <name val="Arial"/>
      <family val="2"/>
      <charset val="238"/>
    </font>
    <font>
      <i/>
      <sz val="10"/>
      <color indexed="8"/>
      <name val="Arial"/>
      <family val="2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i/>
      <sz val="10"/>
      <color indexed="8"/>
      <name val="Arial"/>
      <family val="2"/>
    </font>
    <font>
      <b/>
      <i/>
      <sz val="10"/>
      <color indexed="8"/>
      <name val="Calibri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indexed="8"/>
      <name val="Calibri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indexed="8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3">
    <xf numFmtId="0" fontId="0" fillId="0" borderId="0" xfId="0"/>
    <xf numFmtId="0" fontId="1" fillId="0" borderId="0" xfId="0" applyFont="1" applyAlignment="1">
      <alignment vertical="center" wrapText="1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quotePrefix="1" applyFont="1" applyAlignment="1">
      <alignment horizontal="left" wrapText="1"/>
    </xf>
    <xf numFmtId="0" fontId="12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4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0" fontId="20" fillId="0" borderId="0" xfId="0" applyFont="1" applyAlignment="1">
      <alignment horizontal="right" wrapText="1"/>
    </xf>
    <xf numFmtId="0" fontId="1" fillId="3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39" fontId="20" fillId="2" borderId="1" xfId="0" applyNumberFormat="1" applyFont="1" applyFill="1" applyBorder="1" applyAlignment="1">
      <alignment horizontal="right"/>
    </xf>
    <xf numFmtId="0" fontId="16" fillId="2" borderId="1" xfId="0" applyFont="1" applyFill="1" applyBorder="1" applyAlignment="1">
      <alignment horizontal="left" vertical="center" wrapText="1"/>
    </xf>
    <xf numFmtId="39" fontId="21" fillId="2" borderId="1" xfId="0" applyNumberFormat="1" applyFont="1" applyFill="1" applyBorder="1" applyAlignment="1">
      <alignment horizontal="right"/>
    </xf>
    <xf numFmtId="0" fontId="16" fillId="2" borderId="1" xfId="0" quotePrefix="1" applyFont="1" applyFill="1" applyBorder="1" applyAlignment="1">
      <alignment horizontal="left" vertical="center"/>
    </xf>
    <xf numFmtId="0" fontId="16" fillId="2" borderId="1" xfId="0" quotePrefix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23" fillId="0" borderId="1" xfId="0" applyNumberFormat="1" applyFont="1" applyBorder="1"/>
    <xf numFmtId="4" fontId="24" fillId="0" borderId="1" xfId="0" applyNumberFormat="1" applyFont="1" applyBorder="1"/>
    <xf numFmtId="4" fontId="21" fillId="2" borderId="3" xfId="0" applyNumberFormat="1" applyFont="1" applyFill="1" applyBorder="1" applyAlignment="1">
      <alignment horizontal="right"/>
    </xf>
    <xf numFmtId="0" fontId="25" fillId="0" borderId="0" xfId="0" applyFont="1"/>
    <xf numFmtId="0" fontId="26" fillId="0" borderId="0" xfId="0" applyFont="1"/>
    <xf numFmtId="0" fontId="4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right" vertical="center"/>
    </xf>
    <xf numFmtId="0" fontId="4" fillId="0" borderId="4" xfId="0" quotePrefix="1" applyFont="1" applyBorder="1" applyAlignment="1">
      <alignment horizontal="left" wrapText="1"/>
    </xf>
    <xf numFmtId="0" fontId="4" fillId="0" borderId="5" xfId="0" quotePrefix="1" applyFont="1" applyBorder="1" applyAlignment="1">
      <alignment horizontal="left" wrapText="1"/>
    </xf>
    <xf numFmtId="0" fontId="4" fillId="0" borderId="5" xfId="0" quotePrefix="1" applyFont="1" applyBorder="1" applyAlignment="1">
      <alignment horizontal="center" wrapText="1"/>
    </xf>
    <xf numFmtId="0" fontId="4" fillId="0" borderId="5" xfId="0" quotePrefix="1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11" fillId="4" borderId="4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4" fillId="0" borderId="0" xfId="0" quotePrefix="1" applyFont="1" applyAlignment="1">
      <alignment horizontal="center" vertical="center" wrapText="1"/>
    </xf>
    <xf numFmtId="164" fontId="4" fillId="3" borderId="4" xfId="0" quotePrefix="1" applyNumberFormat="1" applyFont="1" applyFill="1" applyBorder="1" applyAlignment="1">
      <alignment horizontal="right"/>
    </xf>
    <xf numFmtId="164" fontId="4" fillId="4" borderId="4" xfId="0" quotePrefix="1" applyNumberFormat="1" applyFont="1" applyFill="1" applyBorder="1" applyAlignment="1">
      <alignment horizontal="right"/>
    </xf>
    <xf numFmtId="164" fontId="25" fillId="0" borderId="0" xfId="0" applyNumberFormat="1" applyFont="1"/>
    <xf numFmtId="164" fontId="4" fillId="3" borderId="1" xfId="0" quotePrefix="1" applyNumberFormat="1" applyFont="1" applyFill="1" applyBorder="1" applyAlignment="1">
      <alignment horizontal="right"/>
    </xf>
    <xf numFmtId="164" fontId="4" fillId="4" borderId="1" xfId="0" quotePrefix="1" applyNumberFormat="1" applyFont="1" applyFill="1" applyBorder="1" applyAlignment="1">
      <alignment horizontal="right"/>
    </xf>
    <xf numFmtId="0" fontId="22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1" fillId="2" borderId="1" xfId="0" quotePrefix="1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  <xf numFmtId="0" fontId="29" fillId="2" borderId="1" xfId="0" quotePrefix="1" applyFont="1" applyFill="1" applyBorder="1" applyAlignment="1">
      <alignment horizontal="left" vertical="center"/>
    </xf>
    <xf numFmtId="0" fontId="30" fillId="2" borderId="1" xfId="0" quotePrefix="1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 wrapText="1"/>
    </xf>
    <xf numFmtId="0" fontId="33" fillId="0" borderId="1" xfId="0" applyFont="1" applyBorder="1"/>
    <xf numFmtId="0" fontId="32" fillId="2" borderId="1" xfId="0" quotePrefix="1" applyFont="1" applyFill="1" applyBorder="1" applyAlignment="1">
      <alignment horizontal="left" vertical="center" wrapText="1"/>
    </xf>
    <xf numFmtId="0" fontId="31" fillId="2" borderId="1" xfId="0" quotePrefix="1" applyFont="1" applyFill="1" applyBorder="1" applyAlignment="1">
      <alignment horizontal="left" vertical="center" wrapText="1"/>
    </xf>
    <xf numFmtId="0" fontId="32" fillId="2" borderId="1" xfId="0" quotePrefix="1" applyFont="1" applyFill="1" applyBorder="1" applyAlignment="1">
      <alignment horizontal="left" vertical="center"/>
    </xf>
    <xf numFmtId="0" fontId="30" fillId="2" borderId="1" xfId="0" quotePrefix="1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left" wrapText="1"/>
    </xf>
    <xf numFmtId="4" fontId="40" fillId="2" borderId="3" xfId="0" applyNumberFormat="1" applyFont="1" applyFill="1" applyBorder="1" applyAlignment="1">
      <alignment horizontal="right"/>
    </xf>
    <xf numFmtId="0" fontId="0" fillId="0" borderId="0" xfId="0" applyFont="1"/>
    <xf numFmtId="0" fontId="39" fillId="5" borderId="1" xfId="0" applyFont="1" applyFill="1" applyBorder="1" applyAlignment="1">
      <alignment horizontal="left" wrapText="1"/>
    </xf>
    <xf numFmtId="4" fontId="35" fillId="5" borderId="3" xfId="0" applyNumberFormat="1" applyFont="1" applyFill="1" applyBorder="1" applyAlignment="1">
      <alignment horizontal="right"/>
    </xf>
    <xf numFmtId="0" fontId="39" fillId="2" borderId="1" xfId="0" quotePrefix="1" applyFont="1" applyFill="1" applyBorder="1" applyAlignment="1">
      <alignment horizontal="left"/>
    </xf>
    <xf numFmtId="4" fontId="35" fillId="2" borderId="1" xfId="0" applyNumberFormat="1" applyFont="1" applyFill="1" applyBorder="1" applyAlignment="1">
      <alignment horizontal="right"/>
    </xf>
    <xf numFmtId="0" fontId="37" fillId="2" borderId="1" xfId="0" quotePrefix="1" applyFont="1" applyFill="1" applyBorder="1" applyAlignment="1">
      <alignment horizontal="left"/>
    </xf>
    <xf numFmtId="4" fontId="36" fillId="2" borderId="1" xfId="0" applyNumberFormat="1" applyFont="1" applyFill="1" applyBorder="1" applyAlignment="1">
      <alignment horizontal="right"/>
    </xf>
    <xf numFmtId="4" fontId="42" fillId="2" borderId="1" xfId="0" applyNumberFormat="1" applyFont="1" applyFill="1" applyBorder="1" applyAlignment="1">
      <alignment horizontal="right"/>
    </xf>
    <xf numFmtId="4" fontId="36" fillId="2" borderId="3" xfId="0" applyNumberFormat="1" applyFont="1" applyFill="1" applyBorder="1" applyAlignment="1">
      <alignment horizontal="right"/>
    </xf>
    <xf numFmtId="0" fontId="41" fillId="2" borderId="1" xfId="0" quotePrefix="1" applyFont="1" applyFill="1" applyBorder="1" applyAlignment="1">
      <alignment horizontal="left"/>
    </xf>
    <xf numFmtId="4" fontId="42" fillId="2" borderId="3" xfId="0" applyNumberFormat="1" applyFont="1" applyFill="1" applyBorder="1" applyAlignment="1">
      <alignment horizontal="right"/>
    </xf>
    <xf numFmtId="0" fontId="18" fillId="2" borderId="4" xfId="0" quotePrefix="1" applyFont="1" applyFill="1" applyBorder="1" applyAlignment="1">
      <alignment horizontal="left" wrapText="1"/>
    </xf>
    <xf numFmtId="4" fontId="35" fillId="2" borderId="3" xfId="0" applyNumberFormat="1" applyFont="1" applyFill="1" applyBorder="1" applyAlignment="1">
      <alignment horizontal="right"/>
    </xf>
    <xf numFmtId="0" fontId="41" fillId="2" borderId="4" xfId="0" quotePrefix="1" applyFont="1" applyFill="1" applyBorder="1" applyAlignment="1">
      <alignment horizontal="left" wrapText="1"/>
    </xf>
    <xf numFmtId="0" fontId="37" fillId="2" borderId="4" xfId="0" quotePrefix="1" applyFont="1" applyFill="1" applyBorder="1" applyAlignment="1">
      <alignment horizontal="left" wrapText="1"/>
    </xf>
    <xf numFmtId="0" fontId="41" fillId="5" borderId="4" xfId="0" quotePrefix="1" applyFont="1" applyFill="1" applyBorder="1" applyAlignment="1">
      <alignment horizontal="left" wrapText="1"/>
    </xf>
    <xf numFmtId="4" fontId="40" fillId="5" borderId="3" xfId="0" applyNumberFormat="1" applyFont="1" applyFill="1" applyBorder="1" applyAlignment="1">
      <alignment horizontal="right"/>
    </xf>
    <xf numFmtId="0" fontId="38" fillId="2" borderId="4" xfId="0" quotePrefix="1" applyFont="1" applyFill="1" applyBorder="1" applyAlignment="1">
      <alignment horizontal="left" wrapText="1"/>
    </xf>
    <xf numFmtId="0" fontId="39" fillId="2" borderId="4" xfId="0" quotePrefix="1" applyFont="1" applyFill="1" applyBorder="1" applyAlignment="1">
      <alignment horizontal="left" wrapText="1"/>
    </xf>
    <xf numFmtId="0" fontId="34" fillId="0" borderId="0" xfId="0" applyFont="1"/>
    <xf numFmtId="0" fontId="39" fillId="2" borderId="1" xfId="0" quotePrefix="1" applyFont="1" applyFill="1" applyBorder="1" applyAlignment="1">
      <alignment horizontal="left" wrapText="1"/>
    </xf>
    <xf numFmtId="0" fontId="38" fillId="2" borderId="1" xfId="0" quotePrefix="1" applyFont="1" applyFill="1" applyBorder="1" applyAlignment="1">
      <alignment horizontal="left" wrapText="1"/>
    </xf>
    <xf numFmtId="0" fontId="39" fillId="5" borderId="1" xfId="0" quotePrefix="1" applyFont="1" applyFill="1" applyBorder="1" applyAlignment="1">
      <alignment horizontal="left" wrapText="1"/>
    </xf>
    <xf numFmtId="0" fontId="37" fillId="2" borderId="1" xfId="0" quotePrefix="1" applyFont="1" applyFill="1" applyBorder="1" applyAlignment="1">
      <alignment horizontal="left" wrapText="1"/>
    </xf>
    <xf numFmtId="0" fontId="41" fillId="5" borderId="1" xfId="0" quotePrefix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64" fontId="21" fillId="4" borderId="1" xfId="0" applyNumberFormat="1" applyFont="1" applyFill="1" applyBorder="1" applyAlignment="1">
      <alignment horizontal="right"/>
    </xf>
    <xf numFmtId="164" fontId="21" fillId="0" borderId="1" xfId="0" applyNumberFormat="1" applyFont="1" applyBorder="1" applyAlignment="1">
      <alignment horizontal="right"/>
    </xf>
    <xf numFmtId="4" fontId="24" fillId="0" borderId="3" xfId="0" applyNumberFormat="1" applyFont="1" applyBorder="1"/>
    <xf numFmtId="0" fontId="40" fillId="3" borderId="1" xfId="0" applyFont="1" applyFill="1" applyBorder="1" applyAlignment="1">
      <alignment horizontal="center" vertical="center" wrapText="1"/>
    </xf>
    <xf numFmtId="0" fontId="41" fillId="2" borderId="1" xfId="0" quotePrefix="1" applyFont="1" applyFill="1" applyBorder="1" applyAlignment="1">
      <alignment horizontal="left" wrapText="1"/>
    </xf>
    <xf numFmtId="4" fontId="14" fillId="0" borderId="0" xfId="0" applyNumberFormat="1" applyFont="1"/>
    <xf numFmtId="0" fontId="28" fillId="3" borderId="3" xfId="0" applyFont="1" applyFill="1" applyBorder="1" applyAlignment="1">
      <alignment horizontal="center" vertical="center" wrapText="1"/>
    </xf>
    <xf numFmtId="4" fontId="28" fillId="2" borderId="1" xfId="0" applyNumberFormat="1" applyFont="1" applyFill="1" applyBorder="1" applyAlignment="1">
      <alignment horizontal="right"/>
    </xf>
    <xf numFmtId="4" fontId="43" fillId="2" borderId="1" xfId="0" applyNumberFormat="1" applyFont="1" applyFill="1" applyBorder="1" applyAlignment="1">
      <alignment horizontal="right"/>
    </xf>
    <xf numFmtId="0" fontId="44" fillId="0" borderId="1" xfId="0" applyFont="1" applyBorder="1"/>
    <xf numFmtId="0" fontId="44" fillId="0" borderId="1" xfId="0" applyFont="1" applyBorder="1" applyAlignment="1">
      <alignment horizontal="left" vertical="center"/>
    </xf>
    <xf numFmtId="4" fontId="45" fillId="2" borderId="1" xfId="0" applyNumberFormat="1" applyFont="1" applyFill="1" applyBorder="1" applyAlignment="1">
      <alignment horizontal="right"/>
    </xf>
    <xf numFmtId="4" fontId="43" fillId="2" borderId="3" xfId="0" applyNumberFormat="1" applyFont="1" applyFill="1" applyBorder="1" applyAlignment="1">
      <alignment horizontal="right"/>
    </xf>
    <xf numFmtId="4" fontId="28" fillId="2" borderId="3" xfId="0" applyNumberFormat="1" applyFont="1" applyFill="1" applyBorder="1" applyAlignment="1">
      <alignment horizontal="right"/>
    </xf>
    <xf numFmtId="4" fontId="45" fillId="2" borderId="3" xfId="0" applyNumberFormat="1" applyFont="1" applyFill="1" applyBorder="1" applyAlignment="1">
      <alignment horizontal="right"/>
    </xf>
    <xf numFmtId="4" fontId="46" fillId="2" borderId="3" xfId="0" applyNumberFormat="1" applyFont="1" applyFill="1" applyBorder="1" applyAlignment="1">
      <alignment horizontal="right"/>
    </xf>
    <xf numFmtId="4" fontId="47" fillId="0" borderId="1" xfId="0" applyNumberFormat="1" applyFont="1" applyBorder="1"/>
    <xf numFmtId="0" fontId="44" fillId="0" borderId="0" xfId="0" applyFont="1"/>
    <xf numFmtId="0" fontId="29" fillId="2" borderId="0" xfId="0" quotePrefix="1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4" fontId="28" fillId="2" borderId="0" xfId="0" applyNumberFormat="1" applyFont="1" applyFill="1" applyAlignment="1">
      <alignment horizontal="right"/>
    </xf>
    <xf numFmtId="0" fontId="29" fillId="2" borderId="1" xfId="0" applyFont="1" applyFill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4" fontId="46" fillId="2" borderId="1" xfId="0" applyNumberFormat="1" applyFont="1" applyFill="1" applyBorder="1" applyAlignment="1">
      <alignment horizontal="right"/>
    </xf>
    <xf numFmtId="0" fontId="50" fillId="0" borderId="0" xfId="0" applyFont="1"/>
    <xf numFmtId="0" fontId="48" fillId="0" borderId="0" xfId="0" applyFont="1"/>
    <xf numFmtId="0" fontId="53" fillId="0" borderId="1" xfId="0" applyFont="1" applyBorder="1" applyAlignment="1"/>
    <xf numFmtId="4" fontId="48" fillId="0" borderId="1" xfId="0" applyNumberFormat="1" applyFont="1" applyBorder="1"/>
    <xf numFmtId="0" fontId="51" fillId="0" borderId="1" xfId="0" applyFont="1" applyBorder="1" applyAlignment="1"/>
    <xf numFmtId="4" fontId="45" fillId="6" borderId="1" xfId="0" applyNumberFormat="1" applyFont="1" applyFill="1" applyBorder="1" applyAlignment="1">
      <alignment horizontal="right" vertical="center" wrapText="1"/>
    </xf>
    <xf numFmtId="14" fontId="1" fillId="0" borderId="0" xfId="0" applyNumberFormat="1" applyFont="1" applyAlignment="1">
      <alignment horizontal="center" vertical="center" wrapText="1"/>
    </xf>
    <xf numFmtId="0" fontId="39" fillId="6" borderId="4" xfId="0" applyFont="1" applyFill="1" applyBorder="1" applyAlignment="1">
      <alignment horizontal="left" wrapText="1"/>
    </xf>
    <xf numFmtId="4" fontId="35" fillId="6" borderId="3" xfId="0" applyNumberFormat="1" applyFont="1" applyFill="1" applyBorder="1" applyAlignment="1">
      <alignment horizontal="right"/>
    </xf>
    <xf numFmtId="4" fontId="36" fillId="6" borderId="3" xfId="0" applyNumberFormat="1" applyFont="1" applyFill="1" applyBorder="1" applyAlignment="1">
      <alignment horizontal="right"/>
    </xf>
    <xf numFmtId="0" fontId="37" fillId="6" borderId="4" xfId="0" applyFont="1" applyFill="1" applyBorder="1" applyAlignment="1">
      <alignment horizontal="left" wrapText="1"/>
    </xf>
    <xf numFmtId="4" fontId="0" fillId="0" borderId="0" xfId="0" applyNumberFormat="1" applyFont="1"/>
    <xf numFmtId="0" fontId="22" fillId="0" borderId="0" xfId="0" applyFont="1" applyAlignment="1">
      <alignment horizontal="center" vertical="center" wrapText="1"/>
    </xf>
    <xf numFmtId="14" fontId="2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0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48" fillId="7" borderId="1" xfId="0" applyNumberFormat="1" applyFont="1" applyFill="1" applyBorder="1"/>
    <xf numFmtId="4" fontId="45" fillId="7" borderId="1" xfId="0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4" fontId="46" fillId="6" borderId="3" xfId="0" applyNumberFormat="1" applyFont="1" applyFill="1" applyBorder="1" applyAlignment="1">
      <alignment horizontal="right"/>
    </xf>
    <xf numFmtId="4" fontId="46" fillId="6" borderId="1" xfId="0" applyNumberFormat="1" applyFont="1" applyFill="1" applyBorder="1" applyAlignment="1">
      <alignment horizontal="right"/>
    </xf>
    <xf numFmtId="4" fontId="28" fillId="2" borderId="0" xfId="0" applyNumberFormat="1" applyFont="1" applyFill="1" applyBorder="1" applyAlignment="1">
      <alignment horizontal="right"/>
    </xf>
    <xf numFmtId="0" fontId="47" fillId="6" borderId="0" xfId="0" applyFont="1" applyFill="1" applyBorder="1" applyAlignment="1">
      <alignment horizontal="left"/>
    </xf>
    <xf numFmtId="4" fontId="47" fillId="6" borderId="0" xfId="0" applyNumberFormat="1" applyFont="1" applyFill="1" applyBorder="1"/>
    <xf numFmtId="4" fontId="28" fillId="6" borderId="0" xfId="0" applyNumberFormat="1" applyFont="1" applyFill="1" applyBorder="1" applyAlignment="1">
      <alignment horizontal="right"/>
    </xf>
    <xf numFmtId="0" fontId="28" fillId="6" borderId="1" xfId="0" applyFont="1" applyFill="1" applyBorder="1" applyAlignment="1">
      <alignment horizontal="center" vertical="center" wrapText="1"/>
    </xf>
    <xf numFmtId="4" fontId="28" fillId="6" borderId="1" xfId="0" applyNumberFormat="1" applyFont="1" applyFill="1" applyBorder="1" applyAlignment="1">
      <alignment horizontal="center" vertical="center" wrapText="1"/>
    </xf>
    <xf numFmtId="4" fontId="48" fillId="6" borderId="1" xfId="0" applyNumberFormat="1" applyFont="1" applyFill="1" applyBorder="1"/>
    <xf numFmtId="0" fontId="51" fillId="6" borderId="6" xfId="0" applyFont="1" applyFill="1" applyBorder="1" applyAlignment="1">
      <alignment wrapText="1"/>
    </xf>
    <xf numFmtId="4" fontId="47" fillId="8" borderId="1" xfId="0" applyNumberFormat="1" applyFont="1" applyFill="1" applyBorder="1"/>
    <xf numFmtId="4" fontId="47" fillId="8" borderId="3" xfId="0" applyNumberFormat="1" applyFont="1" applyFill="1" applyBorder="1"/>
    <xf numFmtId="4" fontId="28" fillId="8" borderId="3" xfId="0" applyNumberFormat="1" applyFont="1" applyFill="1" applyBorder="1" applyAlignment="1">
      <alignment horizontal="right"/>
    </xf>
    <xf numFmtId="4" fontId="28" fillId="8" borderId="1" xfId="0" applyNumberFormat="1" applyFont="1" applyFill="1" applyBorder="1" applyAlignment="1">
      <alignment horizontal="right"/>
    </xf>
    <xf numFmtId="4" fontId="43" fillId="8" borderId="1" xfId="0" applyNumberFormat="1" applyFont="1" applyFill="1" applyBorder="1" applyAlignment="1">
      <alignment horizontal="right"/>
    </xf>
    <xf numFmtId="4" fontId="45" fillId="8" borderId="1" xfId="0" applyNumberFormat="1" applyFont="1" applyFill="1" applyBorder="1" applyAlignment="1">
      <alignment horizontal="right"/>
    </xf>
    <xf numFmtId="4" fontId="45" fillId="8" borderId="3" xfId="0" applyNumberFormat="1" applyFont="1" applyFill="1" applyBorder="1" applyAlignment="1">
      <alignment horizontal="right"/>
    </xf>
    <xf numFmtId="0" fontId="52" fillId="6" borderId="1" xfId="0" applyFont="1" applyFill="1" applyBorder="1" applyAlignment="1">
      <alignment horizontal="left" vertical="center" wrapText="1"/>
    </xf>
    <xf numFmtId="0" fontId="52" fillId="6" borderId="1" xfId="0" applyFont="1" applyFill="1" applyBorder="1" applyAlignment="1">
      <alignment horizontal="left" vertical="center"/>
    </xf>
    <xf numFmtId="0" fontId="53" fillId="6" borderId="6" xfId="0" applyFont="1" applyFill="1" applyBorder="1" applyAlignment="1">
      <alignment horizontal="left" wrapText="1"/>
    </xf>
    <xf numFmtId="4" fontId="28" fillId="6" borderId="1" xfId="0" applyNumberFormat="1" applyFont="1" applyFill="1" applyBorder="1" applyAlignment="1">
      <alignment horizontal="right" vertical="center" wrapText="1"/>
    </xf>
    <xf numFmtId="4" fontId="43" fillId="6" borderId="1" xfId="0" applyNumberFormat="1" applyFont="1" applyFill="1" applyBorder="1" applyAlignment="1">
      <alignment horizontal="right" vertical="center" wrapText="1"/>
    </xf>
    <xf numFmtId="4" fontId="55" fillId="6" borderId="1" xfId="0" applyNumberFormat="1" applyFont="1" applyFill="1" applyBorder="1" applyAlignment="1">
      <alignment horizontal="right"/>
    </xf>
    <xf numFmtId="0" fontId="55" fillId="0" borderId="0" xfId="0" applyFont="1"/>
    <xf numFmtId="4" fontId="56" fillId="0" borderId="1" xfId="0" applyNumberFormat="1" applyFont="1" applyBorder="1"/>
    <xf numFmtId="4" fontId="42" fillId="6" borderId="3" xfId="0" applyNumberFormat="1" applyFont="1" applyFill="1" applyBorder="1" applyAlignment="1">
      <alignment horizontal="right"/>
    </xf>
    <xf numFmtId="4" fontId="46" fillId="8" borderId="3" xfId="0" applyNumberFormat="1" applyFont="1" applyFill="1" applyBorder="1" applyAlignment="1">
      <alignment horizontal="right"/>
    </xf>
    <xf numFmtId="4" fontId="46" fillId="8" borderId="1" xfId="0" applyNumberFormat="1" applyFont="1" applyFill="1" applyBorder="1" applyAlignment="1">
      <alignment horizontal="right"/>
    </xf>
    <xf numFmtId="4" fontId="43" fillId="8" borderId="3" xfId="0" applyNumberFormat="1" applyFont="1" applyFill="1" applyBorder="1" applyAlignment="1">
      <alignment horizontal="right"/>
    </xf>
    <xf numFmtId="0" fontId="28" fillId="8" borderId="1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/>
    </xf>
    <xf numFmtId="4" fontId="28" fillId="8" borderId="1" xfId="0" applyNumberFormat="1" applyFont="1" applyFill="1" applyBorder="1" applyAlignment="1">
      <alignment horizontal="center" vertical="center" wrapText="1"/>
    </xf>
    <xf numFmtId="4" fontId="28" fillId="8" borderId="1" xfId="0" applyNumberFormat="1" applyFont="1" applyFill="1" applyBorder="1" applyAlignment="1">
      <alignment horizontal="right" vertical="center" wrapText="1"/>
    </xf>
    <xf numFmtId="4" fontId="43" fillId="8" borderId="1" xfId="0" applyNumberFormat="1" applyFont="1" applyFill="1" applyBorder="1" applyAlignment="1">
      <alignment horizontal="right" vertical="center" wrapText="1"/>
    </xf>
    <xf numFmtId="4" fontId="55" fillId="8" borderId="1" xfId="0" applyNumberFormat="1" applyFont="1" applyFill="1" applyBorder="1" applyAlignment="1">
      <alignment horizontal="right"/>
    </xf>
    <xf numFmtId="4" fontId="56" fillId="8" borderId="1" xfId="0" applyNumberFormat="1" applyFont="1" applyFill="1" applyBorder="1"/>
    <xf numFmtId="4" fontId="35" fillId="8" borderId="3" xfId="0" applyNumberFormat="1" applyFont="1" applyFill="1" applyBorder="1" applyAlignment="1">
      <alignment horizontal="right"/>
    </xf>
    <xf numFmtId="4" fontId="36" fillId="8" borderId="3" xfId="0" applyNumberFormat="1" applyFont="1" applyFill="1" applyBorder="1" applyAlignment="1">
      <alignment horizontal="right"/>
    </xf>
    <xf numFmtId="4" fontId="42" fillId="8" borderId="3" xfId="0" applyNumberFormat="1" applyFont="1" applyFill="1" applyBorder="1" applyAlignment="1">
      <alignment horizontal="right"/>
    </xf>
    <xf numFmtId="4" fontId="40" fillId="8" borderId="3" xfId="0" applyNumberFormat="1" applyFont="1" applyFill="1" applyBorder="1" applyAlignment="1">
      <alignment horizontal="right"/>
    </xf>
    <xf numFmtId="4" fontId="35" fillId="8" borderId="1" xfId="0" applyNumberFormat="1" applyFont="1" applyFill="1" applyBorder="1" applyAlignment="1">
      <alignment horizontal="right"/>
    </xf>
    <xf numFmtId="4" fontId="36" fillId="8" borderId="1" xfId="0" applyNumberFormat="1" applyFont="1" applyFill="1" applyBorder="1" applyAlignment="1">
      <alignment horizontal="right"/>
    </xf>
    <xf numFmtId="0" fontId="2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right"/>
    </xf>
    <xf numFmtId="0" fontId="11" fillId="4" borderId="4" xfId="0" quotePrefix="1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11" fillId="0" borderId="4" xfId="0" quotePrefix="1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4" fillId="0" borderId="4" xfId="0" quotePrefix="1" applyFont="1" applyBorder="1" applyAlignment="1">
      <alignment horizontal="left" wrapText="1"/>
    </xf>
    <xf numFmtId="0" fontId="0" fillId="0" borderId="5" xfId="0" applyBorder="1" applyAlignment="1"/>
    <xf numFmtId="0" fontId="0" fillId="0" borderId="3" xfId="0" applyBorder="1" applyAlignment="1"/>
    <xf numFmtId="0" fontId="11" fillId="0" borderId="4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1" fillId="0" borderId="4" xfId="0" quotePrefix="1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54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47" fillId="8" borderId="4" xfId="0" applyFont="1" applyFill="1" applyBorder="1" applyAlignment="1">
      <alignment horizontal="left"/>
    </xf>
    <xf numFmtId="0" fontId="47" fillId="8" borderId="5" xfId="0" applyFont="1" applyFill="1" applyBorder="1" applyAlignment="1">
      <alignment horizontal="left"/>
    </xf>
    <xf numFmtId="0" fontId="47" fillId="8" borderId="3" xfId="0" applyFont="1" applyFill="1" applyBorder="1" applyAlignment="1">
      <alignment horizontal="left"/>
    </xf>
    <xf numFmtId="0" fontId="3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22" fillId="0" borderId="0" xfId="0" applyNumberFormat="1" applyFont="1" applyAlignment="1">
      <alignment horizontal="center" vertical="center" wrapText="1"/>
    </xf>
    <xf numFmtId="0" fontId="47" fillId="0" borderId="4" xfId="0" applyFont="1" applyBorder="1" applyAlignment="1">
      <alignment horizontal="left"/>
    </xf>
    <xf numFmtId="0" fontId="44" fillId="0" borderId="5" xfId="0" applyFont="1" applyBorder="1" applyAlignment="1">
      <alignment horizontal="left"/>
    </xf>
    <xf numFmtId="0" fontId="44" fillId="0" borderId="3" xfId="0" applyFont="1" applyBorder="1" applyAlignment="1">
      <alignment horizontal="left"/>
    </xf>
    <xf numFmtId="0" fontId="28" fillId="8" borderId="4" xfId="0" applyFont="1" applyFill="1" applyBorder="1" applyAlignment="1">
      <alignment horizontal="center" vertical="center" wrapText="1"/>
    </xf>
    <xf numFmtId="0" fontId="28" fillId="8" borderId="5" xfId="0" applyFont="1" applyFill="1" applyBorder="1" applyAlignment="1">
      <alignment horizontal="center" vertical="center" wrapText="1"/>
    </xf>
    <xf numFmtId="0" fontId="28" fillId="8" borderId="3" xfId="0" applyFont="1" applyFill="1" applyBorder="1" applyAlignment="1">
      <alignment horizontal="center" vertical="center" wrapText="1"/>
    </xf>
    <xf numFmtId="0" fontId="51" fillId="8" borderId="3" xfId="0" applyFont="1" applyFill="1" applyBorder="1" applyAlignment="1">
      <alignment horizontal="center" vertical="center"/>
    </xf>
    <xf numFmtId="0" fontId="51" fillId="0" borderId="6" xfId="0" applyFont="1" applyBorder="1" applyAlignment="1">
      <alignment wrapText="1"/>
    </xf>
    <xf numFmtId="0" fontId="51" fillId="0" borderId="7" xfId="0" applyFont="1" applyBorder="1" applyAlignment="1">
      <alignment wrapText="1"/>
    </xf>
    <xf numFmtId="0" fontId="52" fillId="0" borderId="4" xfId="0" applyFont="1" applyBorder="1" applyAlignment="1">
      <alignment wrapText="1"/>
    </xf>
    <xf numFmtId="0" fontId="51" fillId="0" borderId="3" xfId="0" applyFont="1" applyBorder="1" applyAlignment="1">
      <alignment wrapText="1"/>
    </xf>
    <xf numFmtId="0" fontId="28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3" fillId="6" borderId="8" xfId="0" applyFont="1" applyFill="1" applyBorder="1" applyAlignment="1"/>
    <xf numFmtId="0" fontId="0" fillId="0" borderId="9" xfId="0" applyBorder="1" applyAlignment="1"/>
    <xf numFmtId="0" fontId="56" fillId="0" borderId="1" xfId="0" applyFont="1" applyBorder="1" applyAlignment="1">
      <alignment wrapText="1"/>
    </xf>
    <xf numFmtId="0" fontId="57" fillId="0" borderId="1" xfId="0" applyFont="1" applyBorder="1" applyAlignment="1">
      <alignment wrapText="1"/>
    </xf>
    <xf numFmtId="0" fontId="28" fillId="0" borderId="0" xfId="0" applyFont="1" applyAlignment="1">
      <alignment horizontal="center" vertical="center" wrapText="1"/>
    </xf>
    <xf numFmtId="0" fontId="49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40" fillId="0" borderId="0" xfId="0" applyFont="1" applyAlignment="1">
      <alignment horizontal="center" vertical="center" wrapText="1"/>
    </xf>
    <xf numFmtId="39" fontId="21" fillId="2" borderId="4" xfId="0" applyNumberFormat="1" applyFont="1" applyFill="1" applyBorder="1" applyAlignment="1">
      <alignment horizontal="right" wrapText="1"/>
    </xf>
    <xf numFmtId="0" fontId="0" fillId="0" borderId="5" xfId="0" applyFont="1" applyBorder="1" applyAlignment="1">
      <alignment horizontal="right" wrapText="1"/>
    </xf>
    <xf numFmtId="0" fontId="0" fillId="0" borderId="3" xfId="0" applyFont="1" applyBorder="1" applyAlignment="1">
      <alignment horizontal="right" wrapText="1"/>
    </xf>
    <xf numFmtId="39" fontId="20" fillId="2" borderId="4" xfId="0" applyNumberFormat="1" applyFont="1" applyFill="1" applyBorder="1" applyAlignment="1">
      <alignment horizontal="right" wrapText="1"/>
    </xf>
    <xf numFmtId="0" fontId="0" fillId="0" borderId="5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39" fontId="21" fillId="2" borderId="5" xfId="0" applyNumberFormat="1" applyFont="1" applyFill="1" applyBorder="1" applyAlignment="1">
      <alignment horizontal="right" wrapText="1"/>
    </xf>
    <xf numFmtId="39" fontId="21" fillId="2" borderId="3" xfId="0" applyNumberFormat="1" applyFont="1" applyFill="1" applyBorder="1" applyAlignment="1">
      <alignment horizontal="right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9" fontId="20" fillId="2" borderId="5" xfId="0" applyNumberFormat="1" applyFont="1" applyFill="1" applyBorder="1" applyAlignment="1">
      <alignment horizontal="right" wrapText="1"/>
    </xf>
    <xf numFmtId="39" fontId="20" fillId="2" borderId="3" xfId="0" applyNumberFormat="1" applyFont="1" applyFill="1" applyBorder="1" applyAlignment="1">
      <alignment horizontal="right" wrapText="1"/>
    </xf>
    <xf numFmtId="0" fontId="38" fillId="2" borderId="4" xfId="0" applyFont="1" applyFill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39" fillId="2" borderId="4" xfId="0" applyFont="1" applyFill="1" applyBorder="1" applyAlignment="1">
      <alignment horizontal="left" wrapText="1"/>
    </xf>
    <xf numFmtId="0" fontId="34" fillId="0" borderId="5" xfId="0" applyFont="1" applyBorder="1" applyAlignment="1">
      <alignment horizontal="left" wrapText="1"/>
    </xf>
    <xf numFmtId="0" fontId="34" fillId="0" borderId="3" xfId="0" applyFont="1" applyBorder="1" applyAlignment="1">
      <alignment horizontal="left" wrapText="1"/>
    </xf>
    <xf numFmtId="0" fontId="39" fillId="5" borderId="4" xfId="0" applyFont="1" applyFill="1" applyBorder="1" applyAlignment="1">
      <alignment horizontal="left" wrapText="1"/>
    </xf>
    <xf numFmtId="0" fontId="34" fillId="5" borderId="5" xfId="0" applyFont="1" applyFill="1" applyBorder="1" applyAlignment="1">
      <alignment horizontal="left" wrapText="1"/>
    </xf>
    <xf numFmtId="0" fontId="34" fillId="5" borderId="3" xfId="0" applyFont="1" applyFill="1" applyBorder="1" applyAlignment="1">
      <alignment horizontal="left" wrapText="1"/>
    </xf>
    <xf numFmtId="0" fontId="38" fillId="2" borderId="4" xfId="0" applyFont="1" applyFill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38" fillId="6" borderId="4" xfId="0" applyFont="1" applyFill="1" applyBorder="1" applyAlignment="1">
      <alignment horizontal="left" wrapText="1"/>
    </xf>
    <xf numFmtId="0" fontId="0" fillId="6" borderId="5" xfId="0" applyFont="1" applyFill="1" applyBorder="1" applyAlignment="1">
      <alignment horizontal="left" wrapText="1"/>
    </xf>
    <xf numFmtId="0" fontId="0" fillId="6" borderId="3" xfId="0" applyFont="1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8" fillId="2" borderId="4" xfId="0" applyFont="1" applyFill="1" applyBorder="1" applyAlignment="1">
      <alignment horizontal="left" shrinkToFit="1"/>
    </xf>
    <xf numFmtId="0" fontId="0" fillId="0" borderId="5" xfId="0" applyFont="1" applyBorder="1" applyAlignment="1">
      <alignment horizontal="left" shrinkToFit="1"/>
    </xf>
    <xf numFmtId="0" fontId="0" fillId="0" borderId="3" xfId="0" applyFont="1" applyBorder="1" applyAlignment="1">
      <alignment horizontal="left" shrinkToFit="1"/>
    </xf>
    <xf numFmtId="0" fontId="41" fillId="2" borderId="4" xfId="0" applyFont="1" applyFill="1" applyBorder="1" applyAlignment="1">
      <alignment horizontal="left" wrapText="1"/>
    </xf>
    <xf numFmtId="0" fontId="41" fillId="2" borderId="5" xfId="0" applyFont="1" applyFill="1" applyBorder="1" applyAlignment="1">
      <alignment horizontal="left" wrapText="1"/>
    </xf>
    <xf numFmtId="0" fontId="41" fillId="2" borderId="3" xfId="0" applyFont="1" applyFill="1" applyBorder="1" applyAlignment="1">
      <alignment horizontal="left" wrapText="1"/>
    </xf>
    <xf numFmtId="0" fontId="38" fillId="2" borderId="5" xfId="0" applyFont="1" applyFill="1" applyBorder="1" applyAlignment="1">
      <alignment horizontal="left" wrapText="1"/>
    </xf>
    <xf numFmtId="0" fontId="38" fillId="2" borderId="3" xfId="0" applyFont="1" applyFill="1" applyBorder="1" applyAlignment="1">
      <alignment horizontal="left" wrapText="1"/>
    </xf>
    <xf numFmtId="0" fontId="19" fillId="2" borderId="4" xfId="0" applyFont="1" applyFill="1" applyBorder="1" applyAlignment="1">
      <alignment horizontal="left"/>
    </xf>
    <xf numFmtId="0" fontId="19" fillId="2" borderId="5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wrapText="1"/>
    </xf>
    <xf numFmtId="0" fontId="13" fillId="2" borderId="5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8" fillId="5" borderId="4" xfId="0" applyFont="1" applyFill="1" applyBorder="1" applyAlignment="1">
      <alignment horizontal="left" wrapText="1"/>
    </xf>
    <xf numFmtId="0" fontId="18" fillId="5" borderId="5" xfId="0" applyFont="1" applyFill="1" applyBorder="1" applyAlignment="1">
      <alignment horizontal="left" wrapText="1"/>
    </xf>
    <xf numFmtId="0" fontId="18" fillId="5" borderId="3" xfId="0" applyFont="1" applyFill="1" applyBorder="1" applyAlignment="1">
      <alignment horizontal="left" wrapText="1"/>
    </xf>
    <xf numFmtId="0" fontId="18" fillId="2" borderId="4" xfId="0" applyFont="1" applyFill="1" applyBorder="1" applyAlignment="1">
      <alignment horizontal="left"/>
    </xf>
    <xf numFmtId="0" fontId="18" fillId="2" borderId="5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0" fontId="37" fillId="2" borderId="4" xfId="0" applyFont="1" applyFill="1" applyBorder="1" applyAlignment="1">
      <alignment horizontal="left" wrapText="1"/>
    </xf>
    <xf numFmtId="0" fontId="37" fillId="2" borderId="5" xfId="0" applyFont="1" applyFill="1" applyBorder="1" applyAlignment="1">
      <alignment horizontal="left" wrapText="1"/>
    </xf>
    <xf numFmtId="0" fontId="37" fillId="2" borderId="3" xfId="0" applyFont="1" applyFill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7"/>
  <sheetViews>
    <sheetView workbookViewId="0">
      <selection activeCell="E50" sqref="E50"/>
    </sheetView>
  </sheetViews>
  <sheetFormatPr defaultRowHeight="15.75" x14ac:dyDescent="0.25"/>
  <cols>
    <col min="1" max="4" width="9.140625" style="33"/>
    <col min="5" max="5" width="24" style="33" customWidth="1"/>
    <col min="6" max="6" width="20.28515625" style="33" customWidth="1"/>
    <col min="7" max="7" width="20.28515625" style="33" hidden="1" customWidth="1"/>
    <col min="8" max="9" width="22.85546875" style="33" hidden="1" customWidth="1"/>
    <col min="10" max="11" width="22.85546875" style="33" customWidth="1"/>
    <col min="12" max="13" width="20.28515625" style="33" bestFit="1" customWidth="1"/>
    <col min="14" max="16384" width="9.140625" style="33"/>
  </cols>
  <sheetData>
    <row r="1" spans="1:22" ht="42" customHeight="1" x14ac:dyDescent="0.25">
      <c r="A1" s="222" t="s">
        <v>172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22" ht="18" customHeight="1" x14ac:dyDescent="0.25">
      <c r="A2" s="208" t="s">
        <v>173</v>
      </c>
      <c r="B2" s="232"/>
      <c r="C2" s="232"/>
      <c r="D2" s="9"/>
      <c r="E2" s="9"/>
      <c r="F2" s="9"/>
      <c r="G2" s="103"/>
      <c r="H2" s="103"/>
      <c r="I2" s="149"/>
      <c r="J2" s="157"/>
      <c r="K2" s="157"/>
      <c r="L2" s="9"/>
      <c r="M2" s="9"/>
    </row>
    <row r="3" spans="1:22" x14ac:dyDescent="0.25">
      <c r="A3" s="208" t="s">
        <v>26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23"/>
      <c r="M3" s="223"/>
    </row>
    <row r="4" spans="1:22" x14ac:dyDescent="0.25">
      <c r="A4" s="9"/>
      <c r="B4" s="9"/>
      <c r="C4" s="9"/>
      <c r="D4" s="9"/>
      <c r="E4" s="9"/>
      <c r="F4" s="9"/>
      <c r="G4" s="103"/>
      <c r="H4" s="103"/>
      <c r="I4" s="149"/>
      <c r="J4" s="157"/>
      <c r="K4" s="157"/>
      <c r="L4" s="10"/>
      <c r="M4" s="10"/>
    </row>
    <row r="5" spans="1:22" ht="18" customHeight="1" x14ac:dyDescent="0.25">
      <c r="A5" s="208" t="s">
        <v>31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</row>
    <row r="6" spans="1:22" x14ac:dyDescent="0.25">
      <c r="A6" s="35"/>
      <c r="B6" s="36"/>
      <c r="C6" s="36"/>
      <c r="D6" s="36"/>
      <c r="E6" s="37"/>
      <c r="F6" s="38"/>
      <c r="G6" s="38"/>
      <c r="H6" s="38"/>
      <c r="I6" s="38"/>
      <c r="J6" s="38"/>
      <c r="K6" s="38"/>
      <c r="L6" s="38"/>
      <c r="M6" s="39" t="s">
        <v>39</v>
      </c>
    </row>
    <row r="7" spans="1:22" ht="42.75" x14ac:dyDescent="0.25">
      <c r="A7" s="40"/>
      <c r="B7" s="41"/>
      <c r="C7" s="41"/>
      <c r="D7" s="42"/>
      <c r="E7" s="43"/>
      <c r="F7" s="44" t="s">
        <v>162</v>
      </c>
      <c r="G7" s="44" t="s">
        <v>107</v>
      </c>
      <c r="H7" s="105" t="s">
        <v>137</v>
      </c>
      <c r="I7" s="105" t="s">
        <v>161</v>
      </c>
      <c r="J7" s="105" t="s">
        <v>127</v>
      </c>
      <c r="K7" s="105" t="s">
        <v>163</v>
      </c>
      <c r="L7" s="44" t="s">
        <v>139</v>
      </c>
      <c r="M7" s="44" t="s">
        <v>140</v>
      </c>
    </row>
    <row r="8" spans="1:22" x14ac:dyDescent="0.25">
      <c r="A8" s="224" t="s">
        <v>0</v>
      </c>
      <c r="B8" s="207"/>
      <c r="C8" s="207"/>
      <c r="D8" s="207"/>
      <c r="E8" s="225"/>
      <c r="F8" s="205">
        <f>SUM(F9+F10+F11)</f>
        <v>12093092</v>
      </c>
      <c r="G8" s="106">
        <f>G9+G10</f>
        <v>-3579810.11</v>
      </c>
      <c r="H8" s="45">
        <f>H9+H10</f>
        <v>8158083.4699999997</v>
      </c>
      <c r="I8" s="45">
        <f t="shared" ref="I8:J8" si="0">I9+I10+I11</f>
        <v>9892281.2699999996</v>
      </c>
      <c r="J8" s="45">
        <f t="shared" si="0"/>
        <v>173018.77999999933</v>
      </c>
      <c r="K8" s="45">
        <f>K9+K10+K11</f>
        <v>12266110.779999999</v>
      </c>
      <c r="L8" s="45">
        <f>SUM(L9:L10)</f>
        <v>0</v>
      </c>
      <c r="M8" s="45">
        <f>SUM(M9:M10)</f>
        <v>0</v>
      </c>
    </row>
    <row r="9" spans="1:22" x14ac:dyDescent="0.25">
      <c r="A9" s="221" t="s">
        <v>1</v>
      </c>
      <c r="B9" s="217"/>
      <c r="C9" s="217"/>
      <c r="D9" s="217"/>
      <c r="E9" s="226"/>
      <c r="F9" s="46">
        <v>11717893.58</v>
      </c>
      <c r="G9" s="107">
        <f>H9-F9</f>
        <v>-3710118.71</v>
      </c>
      <c r="H9" s="46">
        <v>8007774.8700000001</v>
      </c>
      <c r="I9" s="46">
        <f>' Račun prihoda i rashoda '!H10</f>
        <v>9872281.2699999996</v>
      </c>
      <c r="J9" s="46">
        <f>K9-F9</f>
        <v>173018.77999999933</v>
      </c>
      <c r="K9" s="46">
        <f>' Račun prihoda i rashoda '!L10</f>
        <v>11890912.359999999</v>
      </c>
      <c r="L9" s="46"/>
      <c r="M9" s="46"/>
    </row>
    <row r="10" spans="1:22" x14ac:dyDescent="0.25">
      <c r="A10" s="227" t="s">
        <v>143</v>
      </c>
      <c r="B10" s="226"/>
      <c r="C10" s="226"/>
      <c r="D10" s="226"/>
      <c r="E10" s="226"/>
      <c r="F10" s="46">
        <v>20000</v>
      </c>
      <c r="G10" s="107">
        <f>H10-F10</f>
        <v>130308.6</v>
      </c>
      <c r="H10" s="46">
        <v>150308.6</v>
      </c>
      <c r="I10" s="46">
        <f>' Račun prihoda i rashoda '!H32</f>
        <v>20000</v>
      </c>
      <c r="J10" s="46">
        <f t="shared" ref="J10:J11" si="1">K10-F10</f>
        <v>0</v>
      </c>
      <c r="K10" s="46">
        <f>' Račun prihoda i rashoda '!J32</f>
        <v>20000</v>
      </c>
      <c r="L10" s="46"/>
      <c r="M10" s="46"/>
    </row>
    <row r="11" spans="1:22" x14ac:dyDescent="0.25">
      <c r="A11" s="227" t="s">
        <v>154</v>
      </c>
      <c r="B11" s="233"/>
      <c r="C11" s="233"/>
      <c r="D11" s="233"/>
      <c r="E11" s="234"/>
      <c r="F11" s="46">
        <v>355198.42</v>
      </c>
      <c r="G11" s="107"/>
      <c r="H11" s="46"/>
      <c r="I11" s="46">
        <v>0</v>
      </c>
      <c r="J11" s="46">
        <f t="shared" si="1"/>
        <v>0</v>
      </c>
      <c r="K11" s="46">
        <f>' Račun prihoda i rashoda '!I41</f>
        <v>355198.42</v>
      </c>
      <c r="L11" s="46"/>
      <c r="M11" s="46"/>
    </row>
    <row r="12" spans="1:22" x14ac:dyDescent="0.25">
      <c r="A12" s="47" t="s">
        <v>2</v>
      </c>
      <c r="B12" s="48"/>
      <c r="C12" s="48"/>
      <c r="D12" s="48"/>
      <c r="E12" s="48"/>
      <c r="F12" s="45">
        <f>SUM(F13:F15)</f>
        <v>12093092</v>
      </c>
      <c r="G12" s="106">
        <f>G13+G14+G15</f>
        <v>-3822804.56</v>
      </c>
      <c r="H12" s="45">
        <f>H13+H14+H15</f>
        <v>8270287.4399999995</v>
      </c>
      <c r="I12" s="45">
        <f t="shared" ref="I12:K12" si="2">I13+I14+I15</f>
        <v>9892281.2688899003</v>
      </c>
      <c r="J12" s="45">
        <f t="shared" si="2"/>
        <v>173018.77888990007</v>
      </c>
      <c r="K12" s="45">
        <f t="shared" si="2"/>
        <v>12266110.7788899</v>
      </c>
      <c r="L12" s="45">
        <f t="shared" ref="L12:M12" si="3">SUM(L13:L15)</f>
        <v>0</v>
      </c>
      <c r="M12" s="45">
        <f t="shared" si="3"/>
        <v>0</v>
      </c>
    </row>
    <row r="13" spans="1:22" x14ac:dyDescent="0.25">
      <c r="A13" s="216" t="s">
        <v>3</v>
      </c>
      <c r="B13" s="217"/>
      <c r="C13" s="217"/>
      <c r="D13" s="217"/>
      <c r="E13" s="217"/>
      <c r="F13" s="46">
        <v>9628092</v>
      </c>
      <c r="G13" s="107">
        <f>H13-F13</f>
        <v>-1602965.1600000001</v>
      </c>
      <c r="H13" s="46">
        <v>8025126.8399999999</v>
      </c>
      <c r="I13" s="46">
        <f>' Račun prihoda i rashoda '!H48</f>
        <v>8803884</v>
      </c>
      <c r="J13" s="46">
        <f>K13-F13</f>
        <v>148500</v>
      </c>
      <c r="K13" s="46">
        <f>' Račun prihoda i rashoda '!L48</f>
        <v>9776592</v>
      </c>
      <c r="L13" s="46"/>
      <c r="M13" s="46"/>
    </row>
    <row r="14" spans="1:22" x14ac:dyDescent="0.25">
      <c r="A14" s="227" t="s">
        <v>4</v>
      </c>
      <c r="B14" s="226"/>
      <c r="C14" s="226"/>
      <c r="D14" s="226"/>
      <c r="E14" s="226"/>
      <c r="F14" s="46">
        <v>2428000</v>
      </c>
      <c r="G14" s="107">
        <f>H14-F14</f>
        <v>-2222122.61</v>
      </c>
      <c r="H14" s="46">
        <v>205877.39</v>
      </c>
      <c r="I14" s="46">
        <f>' Račun prihoda i rashoda '!H74</f>
        <v>1051397.2688899001</v>
      </c>
      <c r="J14" s="46">
        <f t="shared" ref="J14:J15" si="4">K14-F14</f>
        <v>24518.778889900073</v>
      </c>
      <c r="K14" s="46">
        <f>' Račun prihoda i rashoda '!L74</f>
        <v>2452518.7788899001</v>
      </c>
      <c r="L14" s="46"/>
      <c r="M14" s="46"/>
      <c r="N14" s="34"/>
      <c r="O14" s="34"/>
      <c r="P14" s="34"/>
      <c r="Q14" s="34"/>
      <c r="R14" s="34"/>
      <c r="S14" s="34"/>
      <c r="T14" s="34"/>
      <c r="U14" s="34"/>
      <c r="V14" s="34"/>
    </row>
    <row r="15" spans="1:22" x14ac:dyDescent="0.25">
      <c r="A15" s="216" t="s">
        <v>69</v>
      </c>
      <c r="B15" s="230"/>
      <c r="C15" s="230"/>
      <c r="D15" s="230"/>
      <c r="E15" s="231"/>
      <c r="F15" s="46">
        <v>37000</v>
      </c>
      <c r="G15" s="107">
        <f>H15-F15</f>
        <v>2283.2099999999991</v>
      </c>
      <c r="H15" s="46">
        <v>39283.21</v>
      </c>
      <c r="I15" s="46">
        <f>' Račun prihoda i rashoda '!H91</f>
        <v>37000</v>
      </c>
      <c r="J15" s="46">
        <f t="shared" si="4"/>
        <v>0</v>
      </c>
      <c r="K15" s="46">
        <f>' Račun prihoda i rashoda '!J91</f>
        <v>37000</v>
      </c>
      <c r="L15" s="46"/>
      <c r="M15" s="46"/>
      <c r="N15" s="34"/>
      <c r="O15" s="34"/>
      <c r="P15" s="34"/>
      <c r="Q15" s="34"/>
      <c r="R15" s="34"/>
      <c r="S15" s="34"/>
      <c r="T15" s="34"/>
      <c r="U15" s="34"/>
      <c r="V15" s="34"/>
    </row>
    <row r="16" spans="1:22" x14ac:dyDescent="0.25">
      <c r="A16" s="206" t="s">
        <v>5</v>
      </c>
      <c r="B16" s="207"/>
      <c r="C16" s="207"/>
      <c r="D16" s="207"/>
      <c r="E16" s="207"/>
      <c r="F16" s="45">
        <f>SUM(F8-F12)</f>
        <v>0</v>
      </c>
      <c r="G16" s="106"/>
      <c r="H16" s="45">
        <f t="shared" ref="H16:M16" si="5">SUM(H8-H12)</f>
        <v>-112203.96999999974</v>
      </c>
      <c r="I16" s="45">
        <f t="shared" si="5"/>
        <v>1.1100992560386658E-3</v>
      </c>
      <c r="J16" s="45">
        <f t="shared" si="5"/>
        <v>1.1100992560386658E-3</v>
      </c>
      <c r="K16" s="45">
        <f t="shared" si="5"/>
        <v>1.1100992560386658E-3</v>
      </c>
      <c r="L16" s="45">
        <f t="shared" si="5"/>
        <v>0</v>
      </c>
      <c r="M16" s="45">
        <f t="shared" si="5"/>
        <v>0</v>
      </c>
    </row>
    <row r="17" spans="1:13" x14ac:dyDescent="0.25">
      <c r="A17" s="9"/>
      <c r="B17" s="49"/>
      <c r="C17" s="49"/>
      <c r="D17" s="49"/>
      <c r="E17" s="49"/>
      <c r="F17" s="50"/>
      <c r="G17" s="50"/>
      <c r="H17" s="50"/>
      <c r="I17" s="50"/>
      <c r="J17" s="50"/>
      <c r="K17" s="50"/>
      <c r="L17" s="50"/>
      <c r="M17" s="50"/>
    </row>
    <row r="18" spans="1:13" ht="18" customHeight="1" x14ac:dyDescent="0.25">
      <c r="A18" s="208" t="s">
        <v>32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</row>
    <row r="19" spans="1:13" x14ac:dyDescent="0.25">
      <c r="A19" s="9"/>
      <c r="B19" s="49"/>
      <c r="C19" s="49"/>
      <c r="D19" s="49"/>
      <c r="E19" s="49"/>
      <c r="F19" s="50"/>
      <c r="G19" s="50"/>
      <c r="H19" s="50"/>
      <c r="I19" s="50"/>
      <c r="J19" s="50"/>
      <c r="K19" s="50"/>
      <c r="L19" s="50"/>
      <c r="M19" s="50"/>
    </row>
    <row r="20" spans="1:13" ht="42.75" x14ac:dyDescent="0.25">
      <c r="A20" s="40"/>
      <c r="B20" s="41"/>
      <c r="C20" s="41"/>
      <c r="D20" s="42"/>
      <c r="E20" s="43"/>
      <c r="F20" s="44" t="s">
        <v>34</v>
      </c>
      <c r="G20" s="44" t="s">
        <v>127</v>
      </c>
      <c r="H20" s="105" t="s">
        <v>137</v>
      </c>
      <c r="I20" s="105" t="s">
        <v>161</v>
      </c>
      <c r="J20" s="105" t="s">
        <v>127</v>
      </c>
      <c r="K20" s="105" t="s">
        <v>164</v>
      </c>
      <c r="L20" s="44" t="s">
        <v>139</v>
      </c>
      <c r="M20" s="44" t="s">
        <v>140</v>
      </c>
    </row>
    <row r="21" spans="1:13" ht="15.75" customHeight="1" x14ac:dyDescent="0.25">
      <c r="A21" s="221" t="s">
        <v>7</v>
      </c>
      <c r="B21" s="228"/>
      <c r="C21" s="228"/>
      <c r="D21" s="228"/>
      <c r="E21" s="229"/>
      <c r="F21" s="46">
        <v>0</v>
      </c>
      <c r="G21" s="46">
        <v>39495.839999999997</v>
      </c>
      <c r="H21" s="46">
        <v>150308.6</v>
      </c>
      <c r="I21" s="46">
        <f>' Račun prihoda i rashoda '!H35</f>
        <v>0</v>
      </c>
      <c r="J21" s="46">
        <f>' Račun prihoda i rashoda '!I35</f>
        <v>0</v>
      </c>
      <c r="K21" s="46">
        <f>' Račun prihoda i rashoda '!J35</f>
        <v>0</v>
      </c>
      <c r="L21" s="46">
        <f>' Račun prihoda i rashoda '!M35</f>
        <v>0</v>
      </c>
      <c r="M21" s="46">
        <f>' Račun prihoda i rashoda '!N35</f>
        <v>0</v>
      </c>
    </row>
    <row r="22" spans="1:13" x14ac:dyDescent="0.25">
      <c r="A22" s="221" t="s">
        <v>8</v>
      </c>
      <c r="B22" s="217"/>
      <c r="C22" s="217"/>
      <c r="D22" s="217"/>
      <c r="E22" s="217"/>
      <c r="F22" s="46">
        <v>37000</v>
      </c>
      <c r="G22" s="46">
        <v>18788.57</v>
      </c>
      <c r="H22" s="46">
        <v>39283.21</v>
      </c>
      <c r="I22" s="46">
        <f>I15</f>
        <v>37000</v>
      </c>
      <c r="J22" s="46">
        <f t="shared" ref="J22:K22" si="6">J15</f>
        <v>0</v>
      </c>
      <c r="K22" s="46">
        <f t="shared" si="6"/>
        <v>37000</v>
      </c>
      <c r="L22" s="46">
        <f t="shared" ref="L22:M22" si="7">L15</f>
        <v>0</v>
      </c>
      <c r="M22" s="46">
        <f t="shared" si="7"/>
        <v>0</v>
      </c>
    </row>
    <row r="23" spans="1:13" x14ac:dyDescent="0.25">
      <c r="A23" s="206" t="s">
        <v>9</v>
      </c>
      <c r="B23" s="207"/>
      <c r="C23" s="207"/>
      <c r="D23" s="207"/>
      <c r="E23" s="207"/>
      <c r="F23" s="45">
        <f>F21-F22</f>
        <v>-37000</v>
      </c>
      <c r="G23" s="45">
        <f t="shared" ref="G23:H23" si="8">G21-G22</f>
        <v>20707.269999999997</v>
      </c>
      <c r="H23" s="45">
        <f t="shared" si="8"/>
        <v>111025.39000000001</v>
      </c>
      <c r="I23" s="45">
        <f>I22-I21</f>
        <v>37000</v>
      </c>
      <c r="J23" s="45">
        <f t="shared" ref="J23" si="9">J22-J21</f>
        <v>0</v>
      </c>
      <c r="K23" s="45">
        <f>K21-K22</f>
        <v>-37000</v>
      </c>
      <c r="L23" s="45">
        <f t="shared" ref="L23:M23" si="10">L22-L21</f>
        <v>0</v>
      </c>
      <c r="M23" s="45">
        <f t="shared" si="10"/>
        <v>0</v>
      </c>
    </row>
    <row r="24" spans="1:13" x14ac:dyDescent="0.25">
      <c r="A24" s="51"/>
      <c r="B24" s="49"/>
      <c r="C24" s="49"/>
      <c r="D24" s="49"/>
      <c r="E24" s="49"/>
      <c r="F24" s="50"/>
      <c r="G24" s="50"/>
      <c r="H24" s="50"/>
      <c r="I24" s="50"/>
      <c r="J24" s="50"/>
      <c r="K24" s="50"/>
      <c r="L24" s="50"/>
      <c r="M24" s="50"/>
    </row>
    <row r="25" spans="1:13" ht="18" customHeight="1" x14ac:dyDescent="0.25">
      <c r="A25" s="208" t="s">
        <v>36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</row>
    <row r="26" spans="1:13" x14ac:dyDescent="0.25">
      <c r="A26" s="51"/>
      <c r="B26" s="49"/>
      <c r="C26" s="49"/>
      <c r="D26" s="49"/>
      <c r="E26" s="49"/>
      <c r="F26" s="50"/>
      <c r="G26" s="50"/>
      <c r="H26" s="50"/>
      <c r="I26" s="50"/>
      <c r="J26" s="50"/>
      <c r="K26" s="50"/>
      <c r="L26" s="50"/>
      <c r="M26" s="50"/>
    </row>
    <row r="27" spans="1:13" ht="42.75" x14ac:dyDescent="0.25">
      <c r="A27" s="218" t="s">
        <v>128</v>
      </c>
      <c r="B27" s="219"/>
      <c r="C27" s="219"/>
      <c r="D27" s="219"/>
      <c r="E27" s="220"/>
      <c r="F27" s="44" t="s">
        <v>34</v>
      </c>
      <c r="G27" s="44" t="s">
        <v>127</v>
      </c>
      <c r="H27" s="105" t="s">
        <v>137</v>
      </c>
      <c r="I27" s="105" t="s">
        <v>161</v>
      </c>
      <c r="J27" s="105" t="s">
        <v>127</v>
      </c>
      <c r="K27" s="105" t="s">
        <v>164</v>
      </c>
      <c r="L27" s="44" t="s">
        <v>139</v>
      </c>
      <c r="M27" s="44" t="s">
        <v>140</v>
      </c>
    </row>
    <row r="28" spans="1:13" ht="27.75" customHeight="1" x14ac:dyDescent="0.25">
      <c r="A28" s="210" t="s">
        <v>33</v>
      </c>
      <c r="B28" s="211"/>
      <c r="C28" s="211"/>
      <c r="D28" s="211"/>
      <c r="E28" s="212"/>
      <c r="F28" s="52">
        <v>355198.42</v>
      </c>
      <c r="G28" s="52">
        <v>-52202.25</v>
      </c>
      <c r="H28" s="52">
        <f>H29</f>
        <v>60001.75</v>
      </c>
      <c r="I28" s="52">
        <f>I29</f>
        <v>0</v>
      </c>
      <c r="J28" s="52">
        <f t="shared" ref="J28" si="11">J29</f>
        <v>0</v>
      </c>
      <c r="K28" s="52">
        <f>' Račun prihoda i rashoda '!L39</f>
        <v>355198.42</v>
      </c>
      <c r="L28" s="52">
        <f>L16</f>
        <v>0</v>
      </c>
      <c r="M28" s="55">
        <f>M16</f>
        <v>0</v>
      </c>
    </row>
    <row r="29" spans="1:13" ht="30" customHeight="1" x14ac:dyDescent="0.25">
      <c r="A29" s="213" t="s">
        <v>6</v>
      </c>
      <c r="B29" s="214"/>
      <c r="C29" s="214"/>
      <c r="D29" s="214"/>
      <c r="E29" s="215"/>
      <c r="F29" s="53">
        <v>355198.42</v>
      </c>
      <c r="G29" s="53">
        <v>0</v>
      </c>
      <c r="H29" s="53">
        <v>60001.75</v>
      </c>
      <c r="I29" s="53">
        <v>0</v>
      </c>
      <c r="J29" s="53"/>
      <c r="K29" s="53">
        <f>F29+J29</f>
        <v>355198.42</v>
      </c>
      <c r="L29" s="53">
        <f>L16</f>
        <v>0</v>
      </c>
      <c r="M29" s="56">
        <f t="shared" ref="M29" si="12">M16</f>
        <v>0</v>
      </c>
    </row>
    <row r="30" spans="1:13" x14ac:dyDescent="0.25">
      <c r="F30" s="54"/>
      <c r="G30" s="54"/>
      <c r="H30" s="54"/>
      <c r="I30" s="54"/>
      <c r="J30" s="54"/>
      <c r="K30" s="54"/>
      <c r="L30" s="54"/>
      <c r="M30" s="54"/>
    </row>
    <row r="31" spans="1:13" x14ac:dyDescent="0.25">
      <c r="F31" s="54"/>
      <c r="G31" s="54"/>
      <c r="H31" s="54"/>
      <c r="I31" s="54"/>
      <c r="J31" s="54"/>
      <c r="K31" s="54"/>
      <c r="L31" s="54"/>
      <c r="M31" s="54"/>
    </row>
    <row r="32" spans="1:13" ht="23.25" customHeight="1" x14ac:dyDescent="0.25">
      <c r="A32" s="216" t="s">
        <v>10</v>
      </c>
      <c r="B32" s="217"/>
      <c r="C32" s="217"/>
      <c r="D32" s="217"/>
      <c r="E32" s="217"/>
      <c r="F32" s="46">
        <f t="shared" ref="F32:I32" si="13">F29+F23</f>
        <v>318198.42</v>
      </c>
      <c r="G32" s="46">
        <f t="shared" si="13"/>
        <v>20707.269999999997</v>
      </c>
      <c r="H32" s="46">
        <f t="shared" si="13"/>
        <v>171027.14</v>
      </c>
      <c r="I32" s="46">
        <f t="shared" si="13"/>
        <v>37000</v>
      </c>
      <c r="J32" s="46"/>
      <c r="K32" s="46">
        <f>K28+K23</f>
        <v>318198.42</v>
      </c>
      <c r="L32" s="46">
        <f t="shared" ref="L32:M32" si="14">L29+L23</f>
        <v>0</v>
      </c>
      <c r="M32" s="46">
        <f t="shared" si="14"/>
        <v>0</v>
      </c>
    </row>
    <row r="33" spans="1:13" ht="11.25" customHeight="1" x14ac:dyDescent="0.25">
      <c r="A33" s="6"/>
      <c r="B33" s="7"/>
      <c r="C33" s="7"/>
      <c r="D33" s="7"/>
      <c r="E33" s="7"/>
      <c r="F33" s="8"/>
      <c r="G33" s="8"/>
      <c r="H33" s="8"/>
      <c r="I33" s="8"/>
      <c r="J33" s="8"/>
      <c r="K33" s="8"/>
      <c r="L33" s="8"/>
      <c r="M33" s="8"/>
    </row>
    <row r="34" spans="1:13" x14ac:dyDescent="0.25">
      <c r="A34" s="33" t="s">
        <v>160</v>
      </c>
    </row>
    <row r="35" spans="1:13" x14ac:dyDescent="0.25">
      <c r="A35" s="33" t="s">
        <v>159</v>
      </c>
      <c r="I35" s="33" t="s">
        <v>144</v>
      </c>
    </row>
    <row r="36" spans="1:13" x14ac:dyDescent="0.25">
      <c r="F36" s="33" t="s">
        <v>144</v>
      </c>
      <c r="I36" s="33" t="s">
        <v>145</v>
      </c>
    </row>
    <row r="37" spans="1:13" x14ac:dyDescent="0.25">
      <c r="J37" s="33" t="s">
        <v>158</v>
      </c>
    </row>
  </sheetData>
  <mergeCells count="21">
    <mergeCell ref="A22:E22"/>
    <mergeCell ref="A1:M1"/>
    <mergeCell ref="A3:M3"/>
    <mergeCell ref="A5:M5"/>
    <mergeCell ref="A8:E8"/>
    <mergeCell ref="A9:E9"/>
    <mergeCell ref="A10:E10"/>
    <mergeCell ref="A13:E13"/>
    <mergeCell ref="A14:E14"/>
    <mergeCell ref="A16:E16"/>
    <mergeCell ref="A18:M18"/>
    <mergeCell ref="A21:E21"/>
    <mergeCell ref="A15:E15"/>
    <mergeCell ref="A2:C2"/>
    <mergeCell ref="A11:E11"/>
    <mergeCell ref="A23:E23"/>
    <mergeCell ref="A25:M25"/>
    <mergeCell ref="A28:E28"/>
    <mergeCell ref="A29:E29"/>
    <mergeCell ref="A32:E32"/>
    <mergeCell ref="A27:E27"/>
  </mergeCells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8"/>
  <sheetViews>
    <sheetView topLeftCell="A73" workbookViewId="0">
      <selection activeCell="Q97" sqref="Q97"/>
    </sheetView>
  </sheetViews>
  <sheetFormatPr defaultRowHeight="15" x14ac:dyDescent="0.25"/>
  <cols>
    <col min="1" max="1" width="8" style="2" customWidth="1"/>
    <col min="2" max="2" width="6.5703125" style="2" customWidth="1"/>
    <col min="3" max="3" width="6" style="2" customWidth="1"/>
    <col min="4" max="4" width="29" style="2" customWidth="1"/>
    <col min="5" max="5" width="15.7109375" style="2" hidden="1" customWidth="1"/>
    <col min="6" max="6" width="15.28515625" style="2" hidden="1" customWidth="1"/>
    <col min="7" max="9" width="19.7109375" style="2" hidden="1" customWidth="1"/>
    <col min="10" max="12" width="19.7109375" style="2" customWidth="1"/>
    <col min="13" max="14" width="13.42578125" style="2" bestFit="1" customWidth="1"/>
    <col min="15" max="18" width="9.140625" style="2"/>
    <col min="19" max="19" width="9.28515625" style="2" bestFit="1" customWidth="1"/>
    <col min="20" max="16384" width="9.140625" style="2"/>
  </cols>
  <sheetData>
    <row r="1" spans="1:15" ht="42" customHeight="1" x14ac:dyDescent="0.25">
      <c r="A1" s="222" t="s">
        <v>165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</row>
    <row r="2" spans="1:15" ht="18" customHeight="1" x14ac:dyDescent="0.25">
      <c r="A2" s="243">
        <v>45460</v>
      </c>
      <c r="B2" s="232"/>
      <c r="C2" s="57"/>
      <c r="D2" s="57"/>
      <c r="E2" s="57"/>
      <c r="F2" s="74"/>
      <c r="G2" s="74"/>
      <c r="H2" s="148"/>
      <c r="I2" s="156"/>
      <c r="J2" s="156"/>
      <c r="K2" s="202"/>
      <c r="L2" s="202"/>
      <c r="M2" s="57"/>
      <c r="N2" s="57"/>
    </row>
    <row r="3" spans="1:15" ht="18" customHeight="1" x14ac:dyDescent="0.25">
      <c r="A3" s="143"/>
      <c r="B3" s="144"/>
      <c r="C3" s="142"/>
      <c r="D3" s="142"/>
      <c r="E3" s="142"/>
      <c r="F3" s="142"/>
      <c r="G3" s="142"/>
      <c r="H3" s="148"/>
      <c r="I3" s="156"/>
      <c r="J3" s="156"/>
      <c r="K3" s="202"/>
      <c r="L3" s="202"/>
      <c r="M3" s="142"/>
      <c r="N3" s="142"/>
    </row>
    <row r="4" spans="1:15" x14ac:dyDescent="0.25">
      <c r="A4" s="57"/>
      <c r="B4" s="57"/>
      <c r="C4" s="57"/>
      <c r="D4" s="57" t="s">
        <v>26</v>
      </c>
      <c r="E4" s="57"/>
      <c r="F4" s="74"/>
      <c r="G4" s="74"/>
      <c r="H4" s="148"/>
      <c r="I4" s="156"/>
      <c r="J4" s="156"/>
      <c r="K4" s="202"/>
      <c r="L4" s="202"/>
      <c r="M4" s="58"/>
      <c r="N4" s="58"/>
    </row>
    <row r="5" spans="1:15" x14ac:dyDescent="0.25">
      <c r="A5" s="142"/>
      <c r="B5" s="142"/>
      <c r="C5" s="142"/>
      <c r="D5" s="142"/>
      <c r="E5" s="142"/>
      <c r="F5" s="142"/>
      <c r="G5" s="142"/>
      <c r="H5" s="148"/>
      <c r="I5" s="156"/>
      <c r="J5" s="156"/>
      <c r="K5" s="202"/>
      <c r="L5" s="202"/>
      <c r="M5" s="58"/>
      <c r="N5" s="58"/>
    </row>
    <row r="6" spans="1:15" ht="18" customHeight="1" x14ac:dyDescent="0.25">
      <c r="A6" s="235" t="s">
        <v>12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</row>
    <row r="7" spans="1:15" x14ac:dyDescent="0.25">
      <c r="A7" s="222" t="s">
        <v>1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</row>
    <row r="8" spans="1:15" x14ac:dyDescent="0.25">
      <c r="A8" s="241" t="s">
        <v>108</v>
      </c>
      <c r="B8" s="242"/>
      <c r="C8" s="242"/>
      <c r="D8" s="242"/>
      <c r="E8" s="57"/>
      <c r="F8" s="74"/>
      <c r="G8" s="74"/>
      <c r="H8" s="148"/>
      <c r="I8" s="156"/>
      <c r="J8" s="156"/>
      <c r="K8" s="202"/>
      <c r="L8" s="202"/>
      <c r="M8" s="58"/>
      <c r="N8" s="15" t="s">
        <v>70</v>
      </c>
    </row>
    <row r="9" spans="1:15" ht="38.25" x14ac:dyDescent="0.25">
      <c r="A9" s="75" t="s">
        <v>13</v>
      </c>
      <c r="B9" s="59" t="s">
        <v>14</v>
      </c>
      <c r="C9" s="59" t="s">
        <v>15</v>
      </c>
      <c r="D9" s="59" t="s">
        <v>11</v>
      </c>
      <c r="E9" s="75" t="s">
        <v>34</v>
      </c>
      <c r="F9" s="75" t="s">
        <v>107</v>
      </c>
      <c r="G9" s="27" t="s">
        <v>137</v>
      </c>
      <c r="H9" s="27" t="s">
        <v>161</v>
      </c>
      <c r="I9" s="27" t="s">
        <v>127</v>
      </c>
      <c r="J9" s="75" t="s">
        <v>167</v>
      </c>
      <c r="K9" s="75" t="s">
        <v>127</v>
      </c>
      <c r="L9" s="75" t="s">
        <v>166</v>
      </c>
      <c r="M9" s="75" t="s">
        <v>139</v>
      </c>
      <c r="N9" s="75" t="s">
        <v>140</v>
      </c>
    </row>
    <row r="10" spans="1:15" x14ac:dyDescent="0.25">
      <c r="A10" s="60">
        <v>6</v>
      </c>
      <c r="B10" s="60"/>
      <c r="C10" s="63"/>
      <c r="D10" s="60" t="s">
        <v>1</v>
      </c>
      <c r="E10" s="113">
        <f>E11+E16+E18+E22+E24+E29+E31</f>
        <v>8986147.9000000004</v>
      </c>
      <c r="F10" s="113"/>
      <c r="G10" s="113">
        <f>G11+G16+G18+G22+G24+G29+G31</f>
        <v>0</v>
      </c>
      <c r="H10" s="173">
        <f t="shared" ref="H10:L10" si="0">H11+H16+H18+H22+H24+H29+H31</f>
        <v>9872281.2699999996</v>
      </c>
      <c r="I10" s="173">
        <f t="shared" si="0"/>
        <v>1845612.31</v>
      </c>
      <c r="J10" s="173">
        <f t="shared" si="0"/>
        <v>11717893.579999998</v>
      </c>
      <c r="K10" s="173">
        <f t="shared" si="0"/>
        <v>173018.78000000003</v>
      </c>
      <c r="L10" s="173">
        <f t="shared" si="0"/>
        <v>11890912.359999999</v>
      </c>
      <c r="M10" s="113">
        <f>M11+M16+M18+M22+M24+M29+M31</f>
        <v>0</v>
      </c>
      <c r="N10" s="113">
        <f>N11+N16+N18+N22+N24+N29+N31</f>
        <v>0</v>
      </c>
    </row>
    <row r="11" spans="1:15" ht="25.5" x14ac:dyDescent="0.25">
      <c r="A11" s="60"/>
      <c r="B11" s="60">
        <v>63</v>
      </c>
      <c r="C11" s="63"/>
      <c r="D11" s="60" t="s">
        <v>50</v>
      </c>
      <c r="E11" s="113">
        <f>E12+E13+E14+E15</f>
        <v>40148.65</v>
      </c>
      <c r="F11" s="113"/>
      <c r="G11" s="113">
        <f>G12+G13+G14+G15</f>
        <v>0</v>
      </c>
      <c r="H11" s="173">
        <f t="shared" ref="H11:L11" si="1">H12+H13+H14+H15</f>
        <v>40000</v>
      </c>
      <c r="I11" s="173">
        <f t="shared" si="1"/>
        <v>3480</v>
      </c>
      <c r="J11" s="173">
        <f t="shared" si="1"/>
        <v>43480</v>
      </c>
      <c r="K11" s="173">
        <f t="shared" si="1"/>
        <v>7000</v>
      </c>
      <c r="L11" s="173">
        <f t="shared" si="1"/>
        <v>50480</v>
      </c>
      <c r="M11" s="113">
        <f>M12+M13+M14+M15</f>
        <v>0</v>
      </c>
      <c r="N11" s="113">
        <f>N12+N13+N14+N15</f>
        <v>0</v>
      </c>
    </row>
    <row r="12" spans="1:15" x14ac:dyDescent="0.25">
      <c r="A12" s="60"/>
      <c r="B12" s="60"/>
      <c r="C12" s="63">
        <v>41</v>
      </c>
      <c r="D12" s="61" t="s">
        <v>109</v>
      </c>
      <c r="E12" s="113"/>
      <c r="F12" s="113"/>
      <c r="G12" s="114">
        <v>0</v>
      </c>
      <c r="H12" s="174">
        <v>0</v>
      </c>
      <c r="I12" s="174"/>
      <c r="J12" s="174">
        <f>H12+I12</f>
        <v>0</v>
      </c>
      <c r="K12" s="174"/>
      <c r="L12" s="174">
        <f>J12+K12</f>
        <v>0</v>
      </c>
      <c r="M12" s="114">
        <f>H12*1.025</f>
        <v>0</v>
      </c>
      <c r="N12" s="114">
        <f>M12*1.025</f>
        <v>0</v>
      </c>
    </row>
    <row r="13" spans="1:15" x14ac:dyDescent="0.25">
      <c r="A13" s="60"/>
      <c r="B13" s="60"/>
      <c r="C13" s="63">
        <v>51</v>
      </c>
      <c r="D13" s="63" t="s">
        <v>53</v>
      </c>
      <c r="E13" s="115"/>
      <c r="F13" s="115"/>
      <c r="G13" s="114">
        <v>0</v>
      </c>
      <c r="H13" s="174">
        <v>0</v>
      </c>
      <c r="I13" s="174"/>
      <c r="J13" s="174">
        <f>H13+I13</f>
        <v>0</v>
      </c>
      <c r="K13" s="174"/>
      <c r="L13" s="174">
        <f t="shared" ref="L13:L15" si="2">J13+K13</f>
        <v>0</v>
      </c>
      <c r="M13" s="114">
        <f>H13*1.025</f>
        <v>0</v>
      </c>
      <c r="N13" s="114">
        <f t="shared" ref="N13:N15" si="3">M13*1.025</f>
        <v>0</v>
      </c>
    </row>
    <row r="14" spans="1:15" x14ac:dyDescent="0.25">
      <c r="A14" s="115"/>
      <c r="B14" s="115"/>
      <c r="C14" s="116">
        <v>53</v>
      </c>
      <c r="D14" s="115" t="s">
        <v>110</v>
      </c>
      <c r="E14" s="115"/>
      <c r="F14" s="115"/>
      <c r="G14" s="114">
        <v>0</v>
      </c>
      <c r="H14" s="174">
        <v>0</v>
      </c>
      <c r="I14" s="174"/>
      <c r="J14" s="174">
        <f>H14+I14</f>
        <v>0</v>
      </c>
      <c r="K14" s="174"/>
      <c r="L14" s="174">
        <f t="shared" si="2"/>
        <v>0</v>
      </c>
      <c r="M14" s="114">
        <f>H14*1.025</f>
        <v>0</v>
      </c>
      <c r="N14" s="114">
        <f t="shared" si="3"/>
        <v>0</v>
      </c>
    </row>
    <row r="15" spans="1:15" x14ac:dyDescent="0.25">
      <c r="A15" s="60"/>
      <c r="B15" s="60"/>
      <c r="C15" s="63">
        <v>54</v>
      </c>
      <c r="D15" s="63" t="s">
        <v>52</v>
      </c>
      <c r="E15" s="117">
        <v>40148.65</v>
      </c>
      <c r="F15" s="117">
        <v>-16148.65</v>
      </c>
      <c r="G15" s="114">
        <v>0</v>
      </c>
      <c r="H15" s="174">
        <v>40000</v>
      </c>
      <c r="I15" s="174">
        <v>3480</v>
      </c>
      <c r="J15" s="174">
        <f>H15+I15</f>
        <v>43480</v>
      </c>
      <c r="K15" s="174">
        <v>7000</v>
      </c>
      <c r="L15" s="174">
        <f t="shared" si="2"/>
        <v>50480</v>
      </c>
      <c r="M15" s="114">
        <v>0</v>
      </c>
      <c r="N15" s="114">
        <f t="shared" si="3"/>
        <v>0</v>
      </c>
    </row>
    <row r="16" spans="1:15" s="3" customFormat="1" x14ac:dyDescent="0.25">
      <c r="A16" s="60"/>
      <c r="B16" s="60">
        <v>64</v>
      </c>
      <c r="C16" s="60"/>
      <c r="D16" s="60" t="s">
        <v>43</v>
      </c>
      <c r="E16" s="113">
        <f>E17</f>
        <v>265.45</v>
      </c>
      <c r="F16" s="113"/>
      <c r="G16" s="113">
        <f t="shared" ref="G16:N16" si="4">G17</f>
        <v>0</v>
      </c>
      <c r="H16" s="173">
        <f t="shared" si="4"/>
        <v>300</v>
      </c>
      <c r="I16" s="173">
        <f t="shared" si="4"/>
        <v>0</v>
      </c>
      <c r="J16" s="173">
        <f t="shared" si="4"/>
        <v>300</v>
      </c>
      <c r="K16" s="173">
        <f t="shared" si="4"/>
        <v>0</v>
      </c>
      <c r="L16" s="173">
        <f t="shared" si="4"/>
        <v>300</v>
      </c>
      <c r="M16" s="113">
        <f t="shared" si="4"/>
        <v>0</v>
      </c>
      <c r="N16" s="113">
        <f t="shared" si="4"/>
        <v>0</v>
      </c>
    </row>
    <row r="17" spans="1:23" x14ac:dyDescent="0.25">
      <c r="A17" s="63"/>
      <c r="B17" s="63"/>
      <c r="C17" s="63">
        <v>31</v>
      </c>
      <c r="D17" s="63" t="s">
        <v>30</v>
      </c>
      <c r="E17" s="117">
        <v>265.45</v>
      </c>
      <c r="F17" s="117">
        <v>0</v>
      </c>
      <c r="G17" s="117">
        <v>0</v>
      </c>
      <c r="H17" s="175">
        <v>300</v>
      </c>
      <c r="I17" s="175"/>
      <c r="J17" s="175">
        <f>H17+I17</f>
        <v>300</v>
      </c>
      <c r="K17" s="175"/>
      <c r="L17" s="175">
        <f>J17+K17</f>
        <v>300</v>
      </c>
      <c r="M17" s="117">
        <v>0</v>
      </c>
      <c r="N17" s="117">
        <f t="shared" ref="N17:N31" si="5">M17*1.025</f>
        <v>0</v>
      </c>
      <c r="P17" s="4"/>
      <c r="Q17" s="4"/>
      <c r="R17" s="4"/>
      <c r="S17" s="4"/>
      <c r="T17" s="4"/>
      <c r="U17" s="4"/>
      <c r="V17" s="4"/>
    </row>
    <row r="18" spans="1:23" ht="38.25" customHeight="1" x14ac:dyDescent="0.25">
      <c r="A18" s="62"/>
      <c r="B18" s="64">
        <v>65</v>
      </c>
      <c r="C18" s="62"/>
      <c r="D18" s="60" t="s">
        <v>111</v>
      </c>
      <c r="E18" s="113">
        <f>E19+E20+E21</f>
        <v>132722.81</v>
      </c>
      <c r="F18" s="113"/>
      <c r="G18" s="113">
        <f t="shared" ref="G18:N18" si="6">G19+G20+G21</f>
        <v>0</v>
      </c>
      <c r="H18" s="173">
        <f t="shared" si="6"/>
        <v>142910</v>
      </c>
      <c r="I18" s="173">
        <f t="shared" si="6"/>
        <v>0</v>
      </c>
      <c r="J18" s="173">
        <f t="shared" si="6"/>
        <v>142910</v>
      </c>
      <c r="K18" s="173">
        <f t="shared" si="6"/>
        <v>0</v>
      </c>
      <c r="L18" s="173">
        <f t="shared" si="6"/>
        <v>142910</v>
      </c>
      <c r="M18" s="113">
        <f t="shared" si="6"/>
        <v>0</v>
      </c>
      <c r="N18" s="113">
        <f t="shared" si="6"/>
        <v>0</v>
      </c>
    </row>
    <row r="19" spans="1:23" x14ac:dyDescent="0.25">
      <c r="A19" s="62"/>
      <c r="B19" s="64"/>
      <c r="C19" s="62">
        <v>11</v>
      </c>
      <c r="D19" s="61" t="s">
        <v>58</v>
      </c>
      <c r="E19" s="114"/>
      <c r="F19" s="114">
        <v>0</v>
      </c>
      <c r="G19" s="114">
        <v>0</v>
      </c>
      <c r="H19" s="174">
        <v>0</v>
      </c>
      <c r="I19" s="174"/>
      <c r="J19" s="174">
        <f>H19+I19</f>
        <v>0</v>
      </c>
      <c r="K19" s="174"/>
      <c r="L19" s="174">
        <f>J19+K19</f>
        <v>0</v>
      </c>
      <c r="M19" s="117">
        <f>H19*1.025</f>
        <v>0</v>
      </c>
      <c r="N19" s="117">
        <f>M19*1.025</f>
        <v>0</v>
      </c>
    </row>
    <row r="20" spans="1:23" x14ac:dyDescent="0.25">
      <c r="A20" s="62"/>
      <c r="B20" s="64"/>
      <c r="C20" s="62">
        <v>31</v>
      </c>
      <c r="D20" s="61" t="s">
        <v>30</v>
      </c>
      <c r="E20" s="114">
        <v>39816.839999999997</v>
      </c>
      <c r="F20" s="114">
        <v>15183.16</v>
      </c>
      <c r="G20" s="114">
        <v>0</v>
      </c>
      <c r="H20" s="174">
        <v>50000</v>
      </c>
      <c r="I20" s="174"/>
      <c r="J20" s="174">
        <f>H20+I20</f>
        <v>50000</v>
      </c>
      <c r="K20" s="174"/>
      <c r="L20" s="174">
        <f t="shared" ref="L20:L21" si="7">J20+K20</f>
        <v>50000</v>
      </c>
      <c r="M20" s="117">
        <v>0</v>
      </c>
      <c r="N20" s="117">
        <f t="shared" ref="N20:N21" si="8">M20*1.025</f>
        <v>0</v>
      </c>
    </row>
    <row r="21" spans="1:23" x14ac:dyDescent="0.25">
      <c r="A21" s="64"/>
      <c r="B21" s="64"/>
      <c r="C21" s="62">
        <v>53</v>
      </c>
      <c r="D21" s="66" t="s">
        <v>54</v>
      </c>
      <c r="E21" s="117">
        <v>92905.97</v>
      </c>
      <c r="F21" s="117">
        <v>0</v>
      </c>
      <c r="G21" s="114">
        <v>0</v>
      </c>
      <c r="H21" s="174">
        <v>92910</v>
      </c>
      <c r="I21" s="174"/>
      <c r="J21" s="174">
        <f>H21+I21</f>
        <v>92910</v>
      </c>
      <c r="K21" s="174"/>
      <c r="L21" s="174">
        <f t="shared" si="7"/>
        <v>92910</v>
      </c>
      <c r="M21" s="117">
        <v>0</v>
      </c>
      <c r="N21" s="117">
        <f t="shared" si="8"/>
        <v>0</v>
      </c>
    </row>
    <row r="22" spans="1:23" ht="25.5" x14ac:dyDescent="0.25">
      <c r="A22" s="64"/>
      <c r="B22" s="64">
        <v>66</v>
      </c>
      <c r="C22" s="64"/>
      <c r="D22" s="60" t="s">
        <v>112</v>
      </c>
      <c r="E22" s="113">
        <v>418766.63</v>
      </c>
      <c r="F22" s="113"/>
      <c r="G22" s="113">
        <f>G23</f>
        <v>0</v>
      </c>
      <c r="H22" s="173">
        <f t="shared" ref="H22:L22" si="9">H23</f>
        <v>385412</v>
      </c>
      <c r="I22" s="173">
        <f t="shared" si="9"/>
        <v>-20628.150000000001</v>
      </c>
      <c r="J22" s="173">
        <f t="shared" si="9"/>
        <v>364783.85</v>
      </c>
      <c r="K22" s="173">
        <f t="shared" si="9"/>
        <v>1350761.23</v>
      </c>
      <c r="L22" s="173">
        <f t="shared" si="9"/>
        <v>1715545.08</v>
      </c>
      <c r="M22" s="113">
        <f>M23</f>
        <v>0</v>
      </c>
      <c r="N22" s="113">
        <f t="shared" si="5"/>
        <v>0</v>
      </c>
    </row>
    <row r="23" spans="1:23" x14ac:dyDescent="0.25">
      <c r="A23" s="64"/>
      <c r="B23" s="64"/>
      <c r="C23" s="62">
        <v>31</v>
      </c>
      <c r="D23" s="66" t="s">
        <v>30</v>
      </c>
      <c r="E23" s="117">
        <f>SUM(E22)</f>
        <v>418766.63</v>
      </c>
      <c r="F23" s="117">
        <v>-46622.79</v>
      </c>
      <c r="G23" s="117">
        <v>0</v>
      </c>
      <c r="H23" s="175">
        <v>385412</v>
      </c>
      <c r="I23" s="175">
        <v>-20628.150000000001</v>
      </c>
      <c r="J23" s="175">
        <f>H23+I23</f>
        <v>364783.85</v>
      </c>
      <c r="K23" s="175">
        <v>1350761.23</v>
      </c>
      <c r="L23" s="175">
        <f>J23+K23</f>
        <v>1715545.08</v>
      </c>
      <c r="M23" s="117">
        <v>0</v>
      </c>
      <c r="N23" s="117">
        <f t="shared" si="5"/>
        <v>0</v>
      </c>
    </row>
    <row r="24" spans="1:23" ht="38.25" x14ac:dyDescent="0.25">
      <c r="A24" s="64"/>
      <c r="B24" s="64">
        <v>67</v>
      </c>
      <c r="C24" s="64"/>
      <c r="D24" s="60" t="s">
        <v>35</v>
      </c>
      <c r="E24" s="113">
        <f>E25+E26+E27+E28</f>
        <v>8393978.9199999999</v>
      </c>
      <c r="F24" s="113"/>
      <c r="G24" s="113">
        <f t="shared" ref="G24:N24" si="10">G25+G26+G27+G28</f>
        <v>0</v>
      </c>
      <c r="H24" s="173">
        <f t="shared" si="10"/>
        <v>9303359.2699999996</v>
      </c>
      <c r="I24" s="173">
        <f t="shared" si="10"/>
        <v>1862760.46</v>
      </c>
      <c r="J24" s="173">
        <f t="shared" si="10"/>
        <v>11166119.729999999</v>
      </c>
      <c r="K24" s="173">
        <f t="shared" si="10"/>
        <v>-1184742.45</v>
      </c>
      <c r="L24" s="173">
        <f t="shared" si="10"/>
        <v>9981377.2799999993</v>
      </c>
      <c r="M24" s="113">
        <f>M25+M26+M27+M28</f>
        <v>0</v>
      </c>
      <c r="N24" s="113">
        <f t="shared" si="10"/>
        <v>0</v>
      </c>
      <c r="S24" s="2">
        <v>31</v>
      </c>
    </row>
    <row r="25" spans="1:23" x14ac:dyDescent="0.25">
      <c r="A25" s="64"/>
      <c r="B25" s="64"/>
      <c r="C25" s="73">
        <v>11</v>
      </c>
      <c r="D25" s="61" t="s">
        <v>58</v>
      </c>
      <c r="E25" s="114">
        <v>65189.59</v>
      </c>
      <c r="F25" s="114">
        <v>149288.57</v>
      </c>
      <c r="G25" s="114">
        <v>0</v>
      </c>
      <c r="H25" s="174">
        <v>233937.16</v>
      </c>
      <c r="I25" s="174">
        <v>1193190.46</v>
      </c>
      <c r="J25" s="174">
        <f>H25+I25</f>
        <v>1427127.6199999999</v>
      </c>
      <c r="K25" s="174">
        <v>-1142172.18</v>
      </c>
      <c r="L25" s="174">
        <f>J25+K25</f>
        <v>284955.43999999994</v>
      </c>
      <c r="M25" s="117">
        <v>0</v>
      </c>
      <c r="N25" s="117">
        <f>M25*1.025</f>
        <v>0</v>
      </c>
    </row>
    <row r="26" spans="1:23" ht="25.5" x14ac:dyDescent="0.25">
      <c r="A26" s="62"/>
      <c r="B26" s="62"/>
      <c r="C26" s="62">
        <v>41</v>
      </c>
      <c r="D26" s="63" t="s">
        <v>44</v>
      </c>
      <c r="E26" s="117">
        <v>7519180.2000000002</v>
      </c>
      <c r="F26" s="117">
        <v>389669.89</v>
      </c>
      <c r="G26" s="114">
        <v>0</v>
      </c>
      <c r="H26" s="174">
        <v>8235524.8399999999</v>
      </c>
      <c r="I26" s="174">
        <v>669570</v>
      </c>
      <c r="J26" s="174">
        <f>H26+I26</f>
        <v>8905094.8399999999</v>
      </c>
      <c r="K26" s="174">
        <v>281500</v>
      </c>
      <c r="L26" s="174">
        <f t="shared" ref="L26:L28" si="11">J26+K26</f>
        <v>9186594.8399999999</v>
      </c>
      <c r="M26" s="117">
        <v>0</v>
      </c>
      <c r="N26" s="117">
        <f t="shared" si="5"/>
        <v>0</v>
      </c>
      <c r="P26" s="4"/>
      <c r="Q26" s="4"/>
      <c r="R26" s="4"/>
      <c r="S26" s="4"/>
      <c r="T26" s="4"/>
      <c r="U26" s="4"/>
      <c r="V26" s="4"/>
      <c r="W26" s="4"/>
    </row>
    <row r="27" spans="1:23" ht="25.5" x14ac:dyDescent="0.25">
      <c r="A27" s="62"/>
      <c r="B27" s="62"/>
      <c r="C27" s="73">
        <v>45</v>
      </c>
      <c r="D27" s="61" t="s">
        <v>113</v>
      </c>
      <c r="E27" s="114">
        <v>809609.13</v>
      </c>
      <c r="F27" s="114"/>
      <c r="G27" s="114">
        <v>0</v>
      </c>
      <c r="H27" s="174">
        <v>833897.27</v>
      </c>
      <c r="I27" s="174">
        <v>0</v>
      </c>
      <c r="J27" s="174">
        <f>H27+I27</f>
        <v>833897.27</v>
      </c>
      <c r="K27" s="174">
        <v>-324070.27</v>
      </c>
      <c r="L27" s="174">
        <f t="shared" si="11"/>
        <v>509827</v>
      </c>
      <c r="M27" s="117">
        <v>0</v>
      </c>
      <c r="N27" s="117">
        <f>M27</f>
        <v>0</v>
      </c>
      <c r="P27" s="4"/>
      <c r="Q27" s="4"/>
      <c r="R27" s="4"/>
      <c r="S27" s="4"/>
      <c r="T27" s="4"/>
      <c r="U27" s="4"/>
      <c r="V27" s="4"/>
      <c r="W27" s="4"/>
    </row>
    <row r="28" spans="1:23" x14ac:dyDescent="0.25">
      <c r="A28" s="62"/>
      <c r="B28" s="62"/>
      <c r="C28" s="73">
        <v>51</v>
      </c>
      <c r="D28" s="61" t="s">
        <v>46</v>
      </c>
      <c r="E28" s="118">
        <v>0</v>
      </c>
      <c r="F28" s="118"/>
      <c r="G28" s="114">
        <v>0</v>
      </c>
      <c r="H28" s="174"/>
      <c r="I28" s="174"/>
      <c r="J28" s="174">
        <f>H28+I28</f>
        <v>0</v>
      </c>
      <c r="K28" s="174"/>
      <c r="L28" s="174">
        <f t="shared" si="11"/>
        <v>0</v>
      </c>
      <c r="M28" s="117">
        <v>0</v>
      </c>
      <c r="N28" s="117">
        <f t="shared" ref="N28" si="12">M28*1.025</f>
        <v>0</v>
      </c>
      <c r="P28" s="4"/>
      <c r="Q28" s="4"/>
      <c r="R28" s="4"/>
      <c r="S28" s="4"/>
      <c r="T28" s="4"/>
      <c r="U28" s="4"/>
      <c r="V28" s="4"/>
      <c r="W28" s="4"/>
    </row>
    <row r="29" spans="1:23" ht="25.5" x14ac:dyDescent="0.25">
      <c r="A29" s="62"/>
      <c r="B29" s="64">
        <v>68</v>
      </c>
      <c r="C29" s="62"/>
      <c r="D29" s="60" t="s">
        <v>42</v>
      </c>
      <c r="E29" s="119">
        <f>E30+E31</f>
        <v>265.44</v>
      </c>
      <c r="F29" s="119"/>
      <c r="G29" s="119">
        <f t="shared" ref="G29:N29" si="13">G30+G31</f>
        <v>0</v>
      </c>
      <c r="H29" s="172">
        <f t="shared" si="13"/>
        <v>300</v>
      </c>
      <c r="I29" s="172">
        <f t="shared" si="13"/>
        <v>0</v>
      </c>
      <c r="J29" s="172">
        <f t="shared" si="13"/>
        <v>300</v>
      </c>
      <c r="K29" s="172">
        <f t="shared" si="13"/>
        <v>0</v>
      </c>
      <c r="L29" s="172">
        <f t="shared" si="13"/>
        <v>300</v>
      </c>
      <c r="M29" s="119">
        <f t="shared" si="13"/>
        <v>0</v>
      </c>
      <c r="N29" s="119">
        <f t="shared" si="13"/>
        <v>0</v>
      </c>
      <c r="P29" s="4"/>
      <c r="Q29" s="4"/>
      <c r="R29" s="4"/>
      <c r="S29" s="4"/>
      <c r="T29" s="4"/>
      <c r="U29" s="4"/>
      <c r="V29" s="4"/>
      <c r="W29" s="4"/>
    </row>
    <row r="30" spans="1:23" x14ac:dyDescent="0.25">
      <c r="A30" s="62"/>
      <c r="B30" s="62"/>
      <c r="C30" s="62">
        <v>31</v>
      </c>
      <c r="D30" s="63" t="s">
        <v>30</v>
      </c>
      <c r="E30" s="120">
        <v>265.44</v>
      </c>
      <c r="F30" s="120"/>
      <c r="G30" s="120">
        <v>0</v>
      </c>
      <c r="H30" s="176">
        <v>300</v>
      </c>
      <c r="I30" s="176"/>
      <c r="J30" s="176">
        <f>H30+I30</f>
        <v>300</v>
      </c>
      <c r="K30" s="176"/>
      <c r="L30" s="176">
        <f>J30+K30</f>
        <v>300</v>
      </c>
      <c r="M30" s="120"/>
      <c r="N30" s="120">
        <f t="shared" si="5"/>
        <v>0</v>
      </c>
    </row>
    <row r="31" spans="1:23" x14ac:dyDescent="0.25">
      <c r="A31" s="62"/>
      <c r="B31" s="64"/>
      <c r="C31" s="62">
        <v>18</v>
      </c>
      <c r="D31" s="63" t="s">
        <v>40</v>
      </c>
      <c r="E31" s="118">
        <v>0</v>
      </c>
      <c r="F31" s="119"/>
      <c r="G31" s="120">
        <v>0</v>
      </c>
      <c r="H31" s="176">
        <v>0</v>
      </c>
      <c r="I31" s="176"/>
      <c r="J31" s="176">
        <f>H31+I31</f>
        <v>0</v>
      </c>
      <c r="K31" s="176"/>
      <c r="L31" s="176">
        <f>J31+K31</f>
        <v>0</v>
      </c>
      <c r="M31" s="120">
        <f>H31*1.025</f>
        <v>0</v>
      </c>
      <c r="N31" s="120">
        <f t="shared" si="5"/>
        <v>0</v>
      </c>
    </row>
    <row r="32" spans="1:23" ht="25.5" x14ac:dyDescent="0.25">
      <c r="A32" s="64">
        <v>7</v>
      </c>
      <c r="B32" s="64"/>
      <c r="C32" s="62"/>
      <c r="D32" s="60" t="s">
        <v>51</v>
      </c>
      <c r="E32" s="119">
        <f>E33</f>
        <v>0</v>
      </c>
      <c r="F32" s="119"/>
      <c r="G32" s="119">
        <f t="shared" ref="G32:N33" si="14">G33</f>
        <v>0</v>
      </c>
      <c r="H32" s="172">
        <f t="shared" si="14"/>
        <v>20000</v>
      </c>
      <c r="I32" s="172">
        <f t="shared" si="14"/>
        <v>0</v>
      </c>
      <c r="J32" s="172">
        <f t="shared" si="14"/>
        <v>20000</v>
      </c>
      <c r="K32" s="172">
        <f t="shared" si="14"/>
        <v>0</v>
      </c>
      <c r="L32" s="172">
        <f t="shared" si="14"/>
        <v>20000</v>
      </c>
      <c r="M32" s="119">
        <f t="shared" si="14"/>
        <v>0</v>
      </c>
      <c r="N32" s="119">
        <f t="shared" si="14"/>
        <v>0</v>
      </c>
    </row>
    <row r="33" spans="1:14" s="3" customFormat="1" ht="38.25" x14ac:dyDescent="0.25">
      <c r="A33" s="64"/>
      <c r="B33" s="64">
        <v>72</v>
      </c>
      <c r="C33" s="64"/>
      <c r="D33" s="67" t="s">
        <v>114</v>
      </c>
      <c r="E33" s="121">
        <f>E34</f>
        <v>0</v>
      </c>
      <c r="F33" s="120"/>
      <c r="G33" s="120">
        <v>0</v>
      </c>
      <c r="H33" s="176">
        <f t="shared" si="14"/>
        <v>20000</v>
      </c>
      <c r="I33" s="176">
        <f t="shared" si="14"/>
        <v>0</v>
      </c>
      <c r="J33" s="176">
        <f t="shared" si="14"/>
        <v>20000</v>
      </c>
      <c r="K33" s="176">
        <f t="shared" si="14"/>
        <v>0</v>
      </c>
      <c r="L33" s="176">
        <f t="shared" si="14"/>
        <v>20000</v>
      </c>
      <c r="M33" s="121">
        <f t="shared" si="14"/>
        <v>0</v>
      </c>
      <c r="N33" s="121">
        <f t="shared" si="14"/>
        <v>0</v>
      </c>
    </row>
    <row r="34" spans="1:14" x14ac:dyDescent="0.25">
      <c r="A34" s="62"/>
      <c r="B34" s="64"/>
      <c r="C34" s="62">
        <v>31</v>
      </c>
      <c r="D34" s="63" t="s">
        <v>30</v>
      </c>
      <c r="E34" s="120">
        <v>0</v>
      </c>
      <c r="F34" s="120"/>
      <c r="G34" s="120">
        <v>0</v>
      </c>
      <c r="H34" s="176">
        <v>20000</v>
      </c>
      <c r="I34" s="176"/>
      <c r="J34" s="176">
        <f>H34+I34</f>
        <v>20000</v>
      </c>
      <c r="K34" s="176"/>
      <c r="L34" s="176">
        <f>J34+K34</f>
        <v>20000</v>
      </c>
      <c r="M34" s="118">
        <v>0</v>
      </c>
      <c r="N34" s="118">
        <f>M34*1.025</f>
        <v>0</v>
      </c>
    </row>
    <row r="35" spans="1:14" s="3" customFormat="1" ht="25.5" x14ac:dyDescent="0.25">
      <c r="A35" s="64">
        <v>8</v>
      </c>
      <c r="B35" s="64"/>
      <c r="C35" s="64"/>
      <c r="D35" s="60" t="s">
        <v>7</v>
      </c>
      <c r="E35" s="119">
        <f>E36</f>
        <v>35658.449999999997</v>
      </c>
      <c r="F35" s="119"/>
      <c r="G35" s="119">
        <f t="shared" ref="G35:N36" si="15">G36</f>
        <v>0</v>
      </c>
      <c r="H35" s="172">
        <f t="shared" si="15"/>
        <v>0</v>
      </c>
      <c r="I35" s="172">
        <f t="shared" si="15"/>
        <v>0</v>
      </c>
      <c r="J35" s="172">
        <f t="shared" si="15"/>
        <v>0</v>
      </c>
      <c r="K35" s="172">
        <f t="shared" si="15"/>
        <v>0</v>
      </c>
      <c r="L35" s="172">
        <f t="shared" si="15"/>
        <v>0</v>
      </c>
      <c r="M35" s="119">
        <f t="shared" si="15"/>
        <v>0</v>
      </c>
      <c r="N35" s="119">
        <f t="shared" si="15"/>
        <v>0</v>
      </c>
    </row>
    <row r="36" spans="1:14" s="3" customFormat="1" x14ac:dyDescent="0.25">
      <c r="A36" s="64"/>
      <c r="B36" s="64">
        <v>84</v>
      </c>
      <c r="C36" s="64"/>
      <c r="D36" s="67" t="s">
        <v>49</v>
      </c>
      <c r="E36" s="120">
        <f>E37</f>
        <v>35658.449999999997</v>
      </c>
      <c r="F36" s="120"/>
      <c r="G36" s="120">
        <v>0</v>
      </c>
      <c r="H36" s="176">
        <f t="shared" si="15"/>
        <v>0</v>
      </c>
      <c r="I36" s="176">
        <f t="shared" si="15"/>
        <v>0</v>
      </c>
      <c r="J36" s="176">
        <f t="shared" si="15"/>
        <v>0</v>
      </c>
      <c r="K36" s="176">
        <f t="shared" si="15"/>
        <v>0</v>
      </c>
      <c r="L36" s="176">
        <f t="shared" si="15"/>
        <v>0</v>
      </c>
      <c r="M36" s="120">
        <f t="shared" ref="M36:N36" si="16">M37</f>
        <v>0</v>
      </c>
      <c r="N36" s="120">
        <f t="shared" si="16"/>
        <v>0</v>
      </c>
    </row>
    <row r="37" spans="1:14" ht="25.5" x14ac:dyDescent="0.25">
      <c r="A37" s="62"/>
      <c r="B37" s="64"/>
      <c r="C37" s="62">
        <v>31</v>
      </c>
      <c r="D37" s="63" t="s">
        <v>132</v>
      </c>
      <c r="E37" s="120">
        <v>35658.449999999997</v>
      </c>
      <c r="F37" s="120">
        <v>39495.839999999997</v>
      </c>
      <c r="G37" s="120">
        <v>0</v>
      </c>
      <c r="H37" s="176">
        <v>0</v>
      </c>
      <c r="I37" s="176"/>
      <c r="J37" s="176">
        <f>H37+I37</f>
        <v>0</v>
      </c>
      <c r="K37" s="176"/>
      <c r="L37" s="176">
        <f>J37+K37</f>
        <v>0</v>
      </c>
      <c r="M37" s="120">
        <f>H37*1.025</f>
        <v>0</v>
      </c>
      <c r="N37" s="120">
        <f>M37*1.025</f>
        <v>0</v>
      </c>
    </row>
    <row r="38" spans="1:14" x14ac:dyDescent="0.25">
      <c r="A38" s="238" t="s">
        <v>151</v>
      </c>
      <c r="B38" s="239"/>
      <c r="C38" s="239"/>
      <c r="D38" s="240"/>
      <c r="E38" s="170">
        <f>SUM(E10+E32+E35)</f>
        <v>9021806.3499999996</v>
      </c>
      <c r="F38" s="171"/>
      <c r="G38" s="172">
        <f>G10+G32+G35</f>
        <v>0</v>
      </c>
      <c r="H38" s="172">
        <f t="shared" ref="H38:L38" si="17">H10+H32+H35</f>
        <v>9892281.2699999996</v>
      </c>
      <c r="I38" s="172">
        <f t="shared" si="17"/>
        <v>1845612.31</v>
      </c>
      <c r="J38" s="172">
        <f t="shared" si="17"/>
        <v>11737893.579999998</v>
      </c>
      <c r="K38" s="172">
        <f t="shared" si="17"/>
        <v>173018.78000000003</v>
      </c>
      <c r="L38" s="172">
        <f t="shared" si="17"/>
        <v>11910912.359999999</v>
      </c>
      <c r="M38" s="172">
        <f>M10+M32+M35</f>
        <v>0</v>
      </c>
      <c r="N38" s="172">
        <f>N10+N32+N35</f>
        <v>0</v>
      </c>
    </row>
    <row r="39" spans="1:14" ht="25.5" customHeight="1" x14ac:dyDescent="0.25">
      <c r="A39" s="255">
        <v>9</v>
      </c>
      <c r="B39" s="256"/>
      <c r="C39" s="256"/>
      <c r="D39" s="177" t="s">
        <v>129</v>
      </c>
      <c r="E39" s="166" t="s">
        <v>34</v>
      </c>
      <c r="F39" s="166" t="s">
        <v>127</v>
      </c>
      <c r="G39" s="166" t="s">
        <v>137</v>
      </c>
      <c r="H39" s="192">
        <f>H40</f>
        <v>0</v>
      </c>
      <c r="I39" s="192">
        <f t="shared" ref="I39:N39" si="18">I40</f>
        <v>355198.42</v>
      </c>
      <c r="J39" s="192">
        <f t="shared" si="18"/>
        <v>355198.42</v>
      </c>
      <c r="K39" s="192">
        <f t="shared" si="18"/>
        <v>0</v>
      </c>
      <c r="L39" s="192">
        <f t="shared" si="18"/>
        <v>355198.42</v>
      </c>
      <c r="M39" s="180">
        <f t="shared" si="18"/>
        <v>0</v>
      </c>
      <c r="N39" s="180">
        <f t="shared" si="18"/>
        <v>0</v>
      </c>
    </row>
    <row r="40" spans="1:14" x14ac:dyDescent="0.25">
      <c r="A40" s="166"/>
      <c r="B40" s="255">
        <v>92</v>
      </c>
      <c r="C40" s="256"/>
      <c r="D40" s="178" t="s">
        <v>129</v>
      </c>
      <c r="E40" s="166"/>
      <c r="F40" s="166"/>
      <c r="G40" s="167" t="e">
        <f>G41</f>
        <v>#REF!</v>
      </c>
      <c r="H40" s="193">
        <f>H41</f>
        <v>0</v>
      </c>
      <c r="I40" s="193">
        <f t="shared" ref="I40" si="19">I41</f>
        <v>355198.42</v>
      </c>
      <c r="J40" s="193">
        <f t="shared" ref="J40:N40" si="20">J41</f>
        <v>355198.42</v>
      </c>
      <c r="K40" s="193">
        <f t="shared" si="20"/>
        <v>0</v>
      </c>
      <c r="L40" s="193">
        <f t="shared" si="20"/>
        <v>355198.42</v>
      </c>
      <c r="M40" s="181">
        <f t="shared" si="20"/>
        <v>0</v>
      </c>
      <c r="N40" s="181">
        <f t="shared" si="20"/>
        <v>0</v>
      </c>
    </row>
    <row r="41" spans="1:14" ht="15" customHeight="1" x14ac:dyDescent="0.25">
      <c r="A41" s="169"/>
      <c r="B41" s="257">
        <v>922</v>
      </c>
      <c r="C41" s="258"/>
      <c r="D41" s="179" t="s">
        <v>149</v>
      </c>
      <c r="E41" s="168" t="e">
        <f>SAŽETAK!#REF!</f>
        <v>#REF!</v>
      </c>
      <c r="F41" s="168" t="e">
        <f>SAŽETAK!#REF!</f>
        <v>#REF!</v>
      </c>
      <c r="G41" s="168" t="e">
        <f>SAŽETAK!#REF!</f>
        <v>#REF!</v>
      </c>
      <c r="H41" s="194">
        <v>0</v>
      </c>
      <c r="I41" s="194">
        <v>355198.42</v>
      </c>
      <c r="J41" s="194">
        <f>H41+I41</f>
        <v>355198.42</v>
      </c>
      <c r="K41" s="194"/>
      <c r="L41" s="194">
        <f>J41+K41</f>
        <v>355198.42</v>
      </c>
      <c r="M41" s="182">
        <v>0</v>
      </c>
      <c r="N41" s="182">
        <v>0</v>
      </c>
    </row>
    <row r="42" spans="1:14" x14ac:dyDescent="0.25">
      <c r="A42" s="259" t="s">
        <v>150</v>
      </c>
      <c r="B42" s="260"/>
      <c r="C42" s="260"/>
      <c r="D42" s="260"/>
      <c r="E42" s="183"/>
      <c r="F42" s="183"/>
      <c r="G42" s="183"/>
      <c r="H42" s="195">
        <f>H38+H39</f>
        <v>9892281.2699999996</v>
      </c>
      <c r="I42" s="195">
        <f t="shared" ref="I42:N42" si="21">I38+I39</f>
        <v>2200810.73</v>
      </c>
      <c r="J42" s="195">
        <f t="shared" si="21"/>
        <v>12093091.999999998</v>
      </c>
      <c r="K42" s="195">
        <f t="shared" si="21"/>
        <v>173018.78000000003</v>
      </c>
      <c r="L42" s="195">
        <f t="shared" si="21"/>
        <v>12266110.779999999</v>
      </c>
      <c r="M42" s="184">
        <f t="shared" si="21"/>
        <v>0</v>
      </c>
      <c r="N42" s="184">
        <f t="shared" si="21"/>
        <v>0</v>
      </c>
    </row>
    <row r="43" spans="1:14" x14ac:dyDescent="0.25">
      <c r="A43" s="163"/>
      <c r="B43" s="163"/>
      <c r="C43" s="163"/>
      <c r="D43" s="163"/>
      <c r="E43" s="164"/>
      <c r="F43" s="164"/>
      <c r="G43" s="165"/>
      <c r="H43" s="165"/>
      <c r="I43" s="165"/>
      <c r="J43" s="165"/>
      <c r="K43" s="165"/>
      <c r="L43" s="165"/>
      <c r="M43" s="162"/>
      <c r="N43" s="162"/>
    </row>
    <row r="44" spans="1:14" x14ac:dyDescent="0.25">
      <c r="A44" s="123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</row>
    <row r="45" spans="1:14" x14ac:dyDescent="0.25">
      <c r="A45" s="124"/>
      <c r="B45" s="124"/>
      <c r="C45" s="124"/>
      <c r="D45" s="125"/>
      <c r="E45" s="126"/>
      <c r="F45" s="126"/>
      <c r="G45" s="126"/>
      <c r="H45" s="126"/>
      <c r="I45" s="126"/>
      <c r="J45" s="126"/>
      <c r="K45" s="126"/>
      <c r="L45" s="126"/>
      <c r="M45" s="126"/>
      <c r="N45" s="126"/>
    </row>
    <row r="46" spans="1:14" x14ac:dyDescent="0.25">
      <c r="A46" s="261" t="s">
        <v>16</v>
      </c>
      <c r="B46" s="262"/>
      <c r="C46" s="262"/>
      <c r="D46" s="262"/>
      <c r="E46" s="262"/>
      <c r="F46" s="262"/>
      <c r="G46" s="262"/>
      <c r="H46" s="262"/>
      <c r="I46" s="262"/>
      <c r="J46" s="262"/>
      <c r="K46" s="262"/>
      <c r="L46" s="262"/>
      <c r="M46" s="262"/>
      <c r="N46" s="262"/>
    </row>
    <row r="47" spans="1:14" ht="38.25" x14ac:dyDescent="0.25">
      <c r="A47" s="75" t="s">
        <v>13</v>
      </c>
      <c r="B47" s="112" t="s">
        <v>14</v>
      </c>
      <c r="C47" s="112" t="s">
        <v>15</v>
      </c>
      <c r="D47" s="112" t="s">
        <v>17</v>
      </c>
      <c r="E47" s="75" t="s">
        <v>34</v>
      </c>
      <c r="F47" s="75" t="s">
        <v>127</v>
      </c>
      <c r="G47" s="75" t="s">
        <v>137</v>
      </c>
      <c r="H47" s="75" t="s">
        <v>161</v>
      </c>
      <c r="I47" s="75" t="s">
        <v>148</v>
      </c>
      <c r="J47" s="75" t="s">
        <v>168</v>
      </c>
      <c r="K47" s="75"/>
      <c r="L47" s="75" t="s">
        <v>166</v>
      </c>
      <c r="M47" s="75" t="s">
        <v>139</v>
      </c>
      <c r="N47" s="75" t="s">
        <v>140</v>
      </c>
    </row>
    <row r="48" spans="1:14" ht="15.75" customHeight="1" x14ac:dyDescent="0.25">
      <c r="A48" s="60">
        <v>3</v>
      </c>
      <c r="B48" s="60"/>
      <c r="C48" s="60"/>
      <c r="D48" s="60" t="s">
        <v>18</v>
      </c>
      <c r="E48" s="119">
        <f>E49+E56+E65+E68+E71</f>
        <v>8102081.3699999992</v>
      </c>
      <c r="F48" s="119"/>
      <c r="G48" s="119">
        <f>G49+G56+G65+G71</f>
        <v>0</v>
      </c>
      <c r="H48" s="172">
        <f>H49+H56+H65+H71+H68</f>
        <v>8803884</v>
      </c>
      <c r="I48" s="172">
        <f t="shared" ref="I48:L48" si="22">I49+I56+I65+I71+I68</f>
        <v>824208</v>
      </c>
      <c r="J48" s="172">
        <f t="shared" si="22"/>
        <v>9628092</v>
      </c>
      <c r="K48" s="172">
        <f t="shared" si="22"/>
        <v>148500</v>
      </c>
      <c r="L48" s="172">
        <f t="shared" si="22"/>
        <v>9776592</v>
      </c>
      <c r="M48" s="119">
        <f>M49+M56+M65+M71</f>
        <v>0</v>
      </c>
      <c r="N48" s="119">
        <f>N49+N56+N65+N71</f>
        <v>0</v>
      </c>
    </row>
    <row r="49" spans="1:19" ht="15.75" customHeight="1" x14ac:dyDescent="0.25">
      <c r="A49" s="60"/>
      <c r="B49" s="60">
        <v>31</v>
      </c>
      <c r="C49" s="60"/>
      <c r="D49" s="60" t="s">
        <v>19</v>
      </c>
      <c r="E49" s="119">
        <f>SUM(E50:E55)</f>
        <v>5935924.75</v>
      </c>
      <c r="F49" s="119">
        <f>F50+F51+F52+F53+F54+F55</f>
        <v>334751.12</v>
      </c>
      <c r="G49" s="119">
        <f t="shared" ref="G49:N49" si="23">SUM(G50:G55)</f>
        <v>0</v>
      </c>
      <c r="H49" s="172">
        <f t="shared" si="23"/>
        <v>6394717</v>
      </c>
      <c r="I49" s="172">
        <f t="shared" si="23"/>
        <v>723158</v>
      </c>
      <c r="J49" s="172">
        <f t="shared" si="23"/>
        <v>7117875</v>
      </c>
      <c r="K49" s="172">
        <f t="shared" si="23"/>
        <v>72000</v>
      </c>
      <c r="L49" s="172">
        <f t="shared" si="23"/>
        <v>7189875</v>
      </c>
      <c r="M49" s="119">
        <f t="shared" si="23"/>
        <v>0</v>
      </c>
      <c r="N49" s="119">
        <f t="shared" si="23"/>
        <v>0</v>
      </c>
    </row>
    <row r="50" spans="1:19" ht="15.75" customHeight="1" x14ac:dyDescent="0.25">
      <c r="A50" s="60"/>
      <c r="B50" s="60"/>
      <c r="C50" s="62">
        <v>11</v>
      </c>
      <c r="D50" s="62" t="s">
        <v>56</v>
      </c>
      <c r="E50" s="117">
        <v>45281.17</v>
      </c>
      <c r="F50" s="120">
        <v>0</v>
      </c>
      <c r="G50" s="120">
        <v>0</v>
      </c>
      <c r="H50" s="176">
        <v>45291</v>
      </c>
      <c r="I50" s="176">
        <v>71158</v>
      </c>
      <c r="J50" s="176">
        <f t="shared" ref="J50:J55" si="24">H50+I50</f>
        <v>116449</v>
      </c>
      <c r="K50" s="176"/>
      <c r="L50" s="176">
        <f>J50+K50</f>
        <v>116449</v>
      </c>
      <c r="M50" s="118">
        <v>0</v>
      </c>
      <c r="N50" s="118">
        <f t="shared" ref="N50" si="25">M50*1.025</f>
        <v>0</v>
      </c>
    </row>
    <row r="51" spans="1:19" ht="15.75" customHeight="1" x14ac:dyDescent="0.25">
      <c r="A51" s="60"/>
      <c r="B51" s="60"/>
      <c r="C51" s="62">
        <v>31</v>
      </c>
      <c r="D51" s="62" t="s">
        <v>45</v>
      </c>
      <c r="E51" s="117">
        <v>344840.03</v>
      </c>
      <c r="F51" s="120"/>
      <c r="G51" s="120">
        <v>0</v>
      </c>
      <c r="H51" s="176">
        <v>181651.72</v>
      </c>
      <c r="I51" s="176"/>
      <c r="J51" s="176">
        <f t="shared" si="24"/>
        <v>181651.72</v>
      </c>
      <c r="K51" s="176">
        <v>-150000</v>
      </c>
      <c r="L51" s="176">
        <f t="shared" ref="L51:L55" si="26">J51+K51</f>
        <v>31651.72</v>
      </c>
      <c r="M51" s="118">
        <v>0</v>
      </c>
      <c r="N51" s="118">
        <f t="shared" ref="N51" si="27">M51*1.025</f>
        <v>0</v>
      </c>
    </row>
    <row r="52" spans="1:19" ht="25.5" x14ac:dyDescent="0.25">
      <c r="A52" s="60"/>
      <c r="B52" s="60"/>
      <c r="C52" s="61">
        <v>41</v>
      </c>
      <c r="D52" s="61" t="s">
        <v>55</v>
      </c>
      <c r="E52" s="118">
        <v>5413884.0300000003</v>
      </c>
      <c r="F52" s="118">
        <v>350400.55</v>
      </c>
      <c r="G52" s="120">
        <v>0</v>
      </c>
      <c r="H52" s="176">
        <v>6035994.2800000003</v>
      </c>
      <c r="I52" s="176">
        <v>648620</v>
      </c>
      <c r="J52" s="176">
        <f t="shared" si="24"/>
        <v>6684614.2800000003</v>
      </c>
      <c r="K52" s="176">
        <v>215000</v>
      </c>
      <c r="L52" s="176">
        <f t="shared" si="26"/>
        <v>6899614.2800000003</v>
      </c>
      <c r="M52" s="118">
        <v>0</v>
      </c>
      <c r="N52" s="118">
        <f>M52*1.025</f>
        <v>0</v>
      </c>
    </row>
    <row r="53" spans="1:19" x14ac:dyDescent="0.25">
      <c r="A53" s="60"/>
      <c r="B53" s="60"/>
      <c r="C53" s="61">
        <v>45</v>
      </c>
      <c r="D53" s="61" t="s">
        <v>64</v>
      </c>
      <c r="E53" s="118"/>
      <c r="F53" s="118"/>
      <c r="G53" s="120">
        <v>0</v>
      </c>
      <c r="H53" s="176">
        <v>0</v>
      </c>
      <c r="I53" s="176"/>
      <c r="J53" s="176">
        <f t="shared" si="24"/>
        <v>0</v>
      </c>
      <c r="K53" s="176"/>
      <c r="L53" s="176">
        <f t="shared" si="26"/>
        <v>0</v>
      </c>
      <c r="M53" s="118">
        <f>H53*1.025</f>
        <v>0</v>
      </c>
      <c r="N53" s="118">
        <f>M53*1.025</f>
        <v>0</v>
      </c>
    </row>
    <row r="54" spans="1:19" x14ac:dyDescent="0.25">
      <c r="A54" s="60"/>
      <c r="B54" s="60"/>
      <c r="C54" s="61">
        <v>53</v>
      </c>
      <c r="D54" s="61" t="s">
        <v>122</v>
      </c>
      <c r="E54" s="118">
        <v>92905.97</v>
      </c>
      <c r="F54" s="118">
        <v>0</v>
      </c>
      <c r="G54" s="120">
        <v>0</v>
      </c>
      <c r="H54" s="176">
        <v>92910</v>
      </c>
      <c r="I54" s="176"/>
      <c r="J54" s="176">
        <f t="shared" si="24"/>
        <v>92910</v>
      </c>
      <c r="K54" s="176"/>
      <c r="L54" s="176">
        <f t="shared" si="26"/>
        <v>92910</v>
      </c>
      <c r="M54" s="118">
        <v>0</v>
      </c>
      <c r="N54" s="118">
        <f>M54*1.025</f>
        <v>0</v>
      </c>
    </row>
    <row r="55" spans="1:19" s="5" customFormat="1" x14ac:dyDescent="0.25">
      <c r="A55" s="62"/>
      <c r="B55" s="62"/>
      <c r="C55" s="73">
        <v>54</v>
      </c>
      <c r="D55" s="63" t="s">
        <v>57</v>
      </c>
      <c r="E55" s="117">
        <v>39013.550000000003</v>
      </c>
      <c r="F55" s="120">
        <v>-15649.43</v>
      </c>
      <c r="G55" s="120">
        <v>0</v>
      </c>
      <c r="H55" s="176">
        <v>38870</v>
      </c>
      <c r="I55" s="176">
        <v>3380</v>
      </c>
      <c r="J55" s="176">
        <f t="shared" si="24"/>
        <v>42250</v>
      </c>
      <c r="K55" s="176">
        <v>7000</v>
      </c>
      <c r="L55" s="176">
        <f t="shared" si="26"/>
        <v>49250</v>
      </c>
      <c r="M55" s="118">
        <v>0</v>
      </c>
      <c r="N55" s="118">
        <f t="shared" ref="N55" si="28">M55*1.025</f>
        <v>0</v>
      </c>
    </row>
    <row r="56" spans="1:19" x14ac:dyDescent="0.25">
      <c r="A56" s="64"/>
      <c r="B56" s="64">
        <v>32</v>
      </c>
      <c r="C56" s="64"/>
      <c r="D56" s="64" t="s">
        <v>27</v>
      </c>
      <c r="E56" s="119">
        <f>SUM(E57:E64)</f>
        <v>2150760.77</v>
      </c>
      <c r="F56" s="119">
        <f>F57+F58+F59+F60+F61+F63+F64</f>
        <v>96290.95</v>
      </c>
      <c r="G56" s="119">
        <f>SUM(G57:G64)</f>
        <v>0</v>
      </c>
      <c r="H56" s="172">
        <f t="shared" ref="H56:L56" si="29">SUM(H57:H64)</f>
        <v>2387547</v>
      </c>
      <c r="I56" s="172">
        <f t="shared" si="29"/>
        <v>98350</v>
      </c>
      <c r="J56" s="172">
        <f t="shared" si="29"/>
        <v>2485897</v>
      </c>
      <c r="K56" s="172">
        <f t="shared" si="29"/>
        <v>74500</v>
      </c>
      <c r="L56" s="172">
        <f t="shared" si="29"/>
        <v>2560397</v>
      </c>
      <c r="M56" s="119">
        <f>SUM(M57:M64)</f>
        <v>0</v>
      </c>
      <c r="N56" s="121">
        <f>SUM(N57:N64)</f>
        <v>0</v>
      </c>
    </row>
    <row r="57" spans="1:19" x14ac:dyDescent="0.25">
      <c r="A57" s="62"/>
      <c r="B57" s="62"/>
      <c r="C57" s="62">
        <v>11</v>
      </c>
      <c r="D57" s="62" t="s">
        <v>58</v>
      </c>
      <c r="E57" s="117">
        <v>19908.419999999998</v>
      </c>
      <c r="F57" s="120">
        <v>106800</v>
      </c>
      <c r="G57" s="120">
        <v>0</v>
      </c>
      <c r="H57" s="176">
        <v>158506.44</v>
      </c>
      <c r="I57" s="176"/>
      <c r="J57" s="176">
        <f t="shared" ref="J57:J64" si="30">H57+I57</f>
        <v>158506.44</v>
      </c>
      <c r="K57" s="176">
        <v>10000</v>
      </c>
      <c r="L57" s="176">
        <f>J57+K57</f>
        <v>168506.44</v>
      </c>
      <c r="M57" s="118">
        <v>0</v>
      </c>
      <c r="N57" s="118">
        <f t="shared" ref="N57:N64" si="31">M57*1.025</f>
        <v>0</v>
      </c>
      <c r="O57" s="4"/>
      <c r="P57" s="4"/>
      <c r="Q57" s="4"/>
      <c r="R57" s="4"/>
      <c r="S57" s="4"/>
    </row>
    <row r="58" spans="1:19" x14ac:dyDescent="0.25">
      <c r="A58" s="62"/>
      <c r="B58" s="62"/>
      <c r="C58" s="62">
        <v>31</v>
      </c>
      <c r="D58" s="66" t="s">
        <v>30</v>
      </c>
      <c r="E58" s="117">
        <v>39816.839999999997</v>
      </c>
      <c r="F58" s="120">
        <v>15183.16</v>
      </c>
      <c r="G58" s="120">
        <v>0</v>
      </c>
      <c r="H58" s="176">
        <v>50000</v>
      </c>
      <c r="I58" s="176"/>
      <c r="J58" s="176">
        <f t="shared" si="30"/>
        <v>50000</v>
      </c>
      <c r="K58" s="176"/>
      <c r="L58" s="176">
        <f t="shared" ref="L58:L64" si="32">J58+K58</f>
        <v>50000</v>
      </c>
      <c r="M58" s="118">
        <v>0</v>
      </c>
      <c r="N58" s="118">
        <f t="shared" si="31"/>
        <v>0</v>
      </c>
    </row>
    <row r="59" spans="1:19" ht="25.5" x14ac:dyDescent="0.25">
      <c r="A59" s="62"/>
      <c r="B59" s="62"/>
      <c r="C59" s="73">
        <v>41</v>
      </c>
      <c r="D59" s="65" t="s">
        <v>115</v>
      </c>
      <c r="E59" s="118">
        <v>2089900.41</v>
      </c>
      <c r="F59" s="118">
        <v>-25193</v>
      </c>
      <c r="G59" s="120">
        <v>0</v>
      </c>
      <c r="H59" s="176">
        <v>2177910.56</v>
      </c>
      <c r="I59" s="176">
        <v>18250</v>
      </c>
      <c r="J59" s="176">
        <f t="shared" si="30"/>
        <v>2196160.56</v>
      </c>
      <c r="K59" s="176">
        <v>64500</v>
      </c>
      <c r="L59" s="176">
        <f t="shared" si="32"/>
        <v>2260660.56</v>
      </c>
      <c r="M59" s="118">
        <v>0</v>
      </c>
      <c r="N59" s="118">
        <f>M59*1.025</f>
        <v>0</v>
      </c>
    </row>
    <row r="60" spans="1:19" x14ac:dyDescent="0.25">
      <c r="A60" s="62"/>
      <c r="B60" s="62"/>
      <c r="C60" s="62">
        <v>413</v>
      </c>
      <c r="D60" s="66" t="s">
        <v>116</v>
      </c>
      <c r="E60" s="117"/>
      <c r="F60" s="120"/>
      <c r="G60" s="120">
        <v>0</v>
      </c>
      <c r="H60" s="176">
        <v>0</v>
      </c>
      <c r="I60" s="176"/>
      <c r="J60" s="176">
        <f t="shared" si="30"/>
        <v>0</v>
      </c>
      <c r="K60" s="176"/>
      <c r="L60" s="176">
        <f t="shared" si="32"/>
        <v>0</v>
      </c>
      <c r="M60" s="118">
        <f>H60*1.025</f>
        <v>0</v>
      </c>
      <c r="N60" s="118">
        <f t="shared" si="31"/>
        <v>0</v>
      </c>
    </row>
    <row r="61" spans="1:19" x14ac:dyDescent="0.25">
      <c r="A61" s="62"/>
      <c r="B61" s="62"/>
      <c r="C61" s="62">
        <v>42</v>
      </c>
      <c r="D61" s="66" t="s">
        <v>38</v>
      </c>
      <c r="E61" s="117"/>
      <c r="F61" s="120"/>
      <c r="G61" s="120">
        <v>0</v>
      </c>
      <c r="H61" s="176">
        <v>0</v>
      </c>
      <c r="I61" s="176"/>
      <c r="J61" s="176">
        <f t="shared" si="30"/>
        <v>0</v>
      </c>
      <c r="K61" s="176"/>
      <c r="L61" s="176">
        <f t="shared" si="32"/>
        <v>0</v>
      </c>
      <c r="M61" s="118">
        <f>H61*1.025</f>
        <v>0</v>
      </c>
      <c r="N61" s="118">
        <f>M61*1.025</f>
        <v>0</v>
      </c>
    </row>
    <row r="62" spans="1:19" x14ac:dyDescent="0.25">
      <c r="A62" s="62"/>
      <c r="B62" s="62"/>
      <c r="C62" s="62">
        <v>45</v>
      </c>
      <c r="D62" s="66" t="s">
        <v>64</v>
      </c>
      <c r="E62" s="117"/>
      <c r="F62" s="120"/>
      <c r="G62" s="120"/>
      <c r="H62" s="176">
        <v>0</v>
      </c>
      <c r="I62" s="176">
        <v>80000</v>
      </c>
      <c r="J62" s="176">
        <f t="shared" si="30"/>
        <v>80000</v>
      </c>
      <c r="K62" s="176"/>
      <c r="L62" s="176">
        <f t="shared" si="32"/>
        <v>80000</v>
      </c>
      <c r="M62" s="118">
        <v>0</v>
      </c>
      <c r="N62" s="118">
        <v>0</v>
      </c>
    </row>
    <row r="63" spans="1:19" x14ac:dyDescent="0.25">
      <c r="A63" s="62"/>
      <c r="B63" s="62"/>
      <c r="C63" s="62">
        <v>53</v>
      </c>
      <c r="D63" s="66" t="s">
        <v>110</v>
      </c>
      <c r="E63" s="117"/>
      <c r="F63" s="120"/>
      <c r="G63" s="120">
        <v>0</v>
      </c>
      <c r="H63" s="176">
        <v>0</v>
      </c>
      <c r="I63" s="176"/>
      <c r="J63" s="176">
        <f t="shared" si="30"/>
        <v>0</v>
      </c>
      <c r="K63" s="176"/>
      <c r="L63" s="176">
        <f t="shared" si="32"/>
        <v>0</v>
      </c>
      <c r="M63" s="118">
        <f>H63*1.025</f>
        <v>0</v>
      </c>
      <c r="N63" s="118">
        <f>M63*1.025</f>
        <v>0</v>
      </c>
    </row>
    <row r="64" spans="1:19" x14ac:dyDescent="0.25">
      <c r="A64" s="62"/>
      <c r="B64" s="62"/>
      <c r="C64" s="73">
        <v>54</v>
      </c>
      <c r="D64" s="61" t="s">
        <v>57</v>
      </c>
      <c r="E64" s="117">
        <v>1135.0999999999999</v>
      </c>
      <c r="F64" s="120">
        <v>-499.21</v>
      </c>
      <c r="G64" s="120">
        <v>0</v>
      </c>
      <c r="H64" s="176">
        <v>1130</v>
      </c>
      <c r="I64" s="176">
        <v>100</v>
      </c>
      <c r="J64" s="176">
        <f t="shared" si="30"/>
        <v>1230</v>
      </c>
      <c r="K64" s="176"/>
      <c r="L64" s="176">
        <f t="shared" si="32"/>
        <v>1230</v>
      </c>
      <c r="M64" s="118"/>
      <c r="N64" s="118">
        <f t="shared" si="31"/>
        <v>0</v>
      </c>
    </row>
    <row r="65" spans="1:17" x14ac:dyDescent="0.25">
      <c r="A65" s="62"/>
      <c r="B65" s="72">
        <v>34</v>
      </c>
      <c r="C65" s="72"/>
      <c r="D65" s="67" t="s">
        <v>47</v>
      </c>
      <c r="E65" s="121">
        <f>E67+E66</f>
        <v>12741.39</v>
      </c>
      <c r="F65" s="121">
        <f>F66+F67</f>
        <v>12260</v>
      </c>
      <c r="G65" s="121">
        <f t="shared" ref="G65:N65" si="33">G67+G66</f>
        <v>0</v>
      </c>
      <c r="H65" s="186">
        <f t="shared" si="33"/>
        <v>18920</v>
      </c>
      <c r="I65" s="186">
        <f t="shared" si="33"/>
        <v>0</v>
      </c>
      <c r="J65" s="186">
        <f t="shared" si="33"/>
        <v>18920</v>
      </c>
      <c r="K65" s="186">
        <f t="shared" si="33"/>
        <v>0</v>
      </c>
      <c r="L65" s="186">
        <f t="shared" si="33"/>
        <v>18920</v>
      </c>
      <c r="M65" s="121">
        <f t="shared" si="33"/>
        <v>0</v>
      </c>
      <c r="N65" s="121">
        <f t="shared" si="33"/>
        <v>0</v>
      </c>
    </row>
    <row r="66" spans="1:17" x14ac:dyDescent="0.25">
      <c r="A66" s="62"/>
      <c r="B66" s="72"/>
      <c r="C66" s="73">
        <v>31</v>
      </c>
      <c r="D66" s="61" t="s">
        <v>45</v>
      </c>
      <c r="E66" s="120">
        <v>0</v>
      </c>
      <c r="F66" s="120"/>
      <c r="G66" s="120">
        <v>0</v>
      </c>
      <c r="H66" s="176">
        <v>0</v>
      </c>
      <c r="I66" s="176"/>
      <c r="J66" s="176">
        <f>H66+I66</f>
        <v>0</v>
      </c>
      <c r="K66" s="176"/>
      <c r="L66" s="176">
        <f>J66+K66</f>
        <v>0</v>
      </c>
      <c r="M66" s="118">
        <f>H66*1.025</f>
        <v>0</v>
      </c>
      <c r="N66" s="118">
        <f>M66*1.025</f>
        <v>0</v>
      </c>
    </row>
    <row r="67" spans="1:17" ht="25.5" x14ac:dyDescent="0.25">
      <c r="A67" s="62"/>
      <c r="B67" s="62"/>
      <c r="C67" s="73">
        <v>41</v>
      </c>
      <c r="D67" s="61" t="s">
        <v>59</v>
      </c>
      <c r="E67" s="120">
        <v>12741.39</v>
      </c>
      <c r="F67" s="120">
        <v>12260</v>
      </c>
      <c r="G67" s="120">
        <v>0</v>
      </c>
      <c r="H67" s="176">
        <v>18920</v>
      </c>
      <c r="I67" s="176"/>
      <c r="J67" s="176">
        <f>H67+I67</f>
        <v>18920</v>
      </c>
      <c r="K67" s="176"/>
      <c r="L67" s="176">
        <f>J67+K67</f>
        <v>18920</v>
      </c>
      <c r="M67" s="118">
        <v>0</v>
      </c>
      <c r="N67" s="118">
        <f>M67*1.025</f>
        <v>0</v>
      </c>
    </row>
    <row r="68" spans="1:17" ht="25.5" x14ac:dyDescent="0.25">
      <c r="A68" s="62"/>
      <c r="B68" s="72">
        <v>36</v>
      </c>
      <c r="C68" s="73"/>
      <c r="D68" s="67" t="s">
        <v>60</v>
      </c>
      <c r="E68" s="121">
        <f>E69</f>
        <v>0</v>
      </c>
      <c r="F68" s="121">
        <f>F69</f>
        <v>5310</v>
      </c>
      <c r="G68" s="121">
        <f t="shared" ref="G68:N68" si="34">G69</f>
        <v>0</v>
      </c>
      <c r="H68" s="186">
        <f>H69+H70</f>
        <v>0</v>
      </c>
      <c r="I68" s="186">
        <f t="shared" ref="I68:L68" si="35">I69+I70</f>
        <v>0</v>
      </c>
      <c r="J68" s="186">
        <f t="shared" si="35"/>
        <v>0</v>
      </c>
      <c r="K68" s="186">
        <f t="shared" si="35"/>
        <v>0</v>
      </c>
      <c r="L68" s="186">
        <f t="shared" si="35"/>
        <v>0</v>
      </c>
      <c r="M68" s="121">
        <f t="shared" si="34"/>
        <v>0</v>
      </c>
      <c r="N68" s="121">
        <f t="shared" si="34"/>
        <v>0</v>
      </c>
    </row>
    <row r="69" spans="1:17" ht="25.5" x14ac:dyDescent="0.25">
      <c r="A69" s="62"/>
      <c r="B69" s="62"/>
      <c r="C69" s="73">
        <v>41</v>
      </c>
      <c r="D69" s="61" t="s">
        <v>59</v>
      </c>
      <c r="E69" s="120">
        <v>0</v>
      </c>
      <c r="F69" s="120">
        <v>5310</v>
      </c>
      <c r="G69" s="120">
        <v>0</v>
      </c>
      <c r="H69" s="176">
        <v>0</v>
      </c>
      <c r="I69" s="176"/>
      <c r="J69" s="176">
        <f>H69+I69</f>
        <v>0</v>
      </c>
      <c r="K69" s="176"/>
      <c r="L69" s="176">
        <f>J69+K69</f>
        <v>0</v>
      </c>
      <c r="M69" s="118">
        <f>H69*1.025</f>
        <v>0</v>
      </c>
      <c r="N69" s="118">
        <f>M69*1.025</f>
        <v>0</v>
      </c>
    </row>
    <row r="70" spans="1:17" x14ac:dyDescent="0.25">
      <c r="A70" s="62"/>
      <c r="B70" s="62"/>
      <c r="C70" s="73">
        <v>54</v>
      </c>
      <c r="D70" s="61" t="s">
        <v>52</v>
      </c>
      <c r="E70" s="120">
        <v>0</v>
      </c>
      <c r="F70" s="120">
        <v>0</v>
      </c>
      <c r="G70" s="120">
        <v>0</v>
      </c>
      <c r="H70" s="176">
        <v>0</v>
      </c>
      <c r="I70" s="176"/>
      <c r="J70" s="176">
        <f>H70+I70</f>
        <v>0</v>
      </c>
      <c r="K70" s="176"/>
      <c r="L70" s="176">
        <f>J70+K70</f>
        <v>0</v>
      </c>
      <c r="M70" s="118">
        <f>H70*1.025</f>
        <v>0</v>
      </c>
      <c r="N70" s="118">
        <f>M70*1.025</f>
        <v>0</v>
      </c>
    </row>
    <row r="71" spans="1:17" ht="25.5" x14ac:dyDescent="0.25">
      <c r="A71" s="62"/>
      <c r="B71" s="72">
        <v>38</v>
      </c>
      <c r="C71" s="72"/>
      <c r="D71" s="67" t="s">
        <v>61</v>
      </c>
      <c r="E71" s="121">
        <f>E72+E73</f>
        <v>2654.46</v>
      </c>
      <c r="F71" s="121">
        <f>F72+F73</f>
        <v>0</v>
      </c>
      <c r="G71" s="121">
        <f t="shared" ref="G71:N71" si="36">G72+G73</f>
        <v>0</v>
      </c>
      <c r="H71" s="186">
        <f t="shared" si="36"/>
        <v>2700</v>
      </c>
      <c r="I71" s="186">
        <f t="shared" si="36"/>
        <v>2700</v>
      </c>
      <c r="J71" s="186">
        <f t="shared" si="36"/>
        <v>5400</v>
      </c>
      <c r="K71" s="186">
        <f t="shared" si="36"/>
        <v>2000</v>
      </c>
      <c r="L71" s="186">
        <f t="shared" si="36"/>
        <v>7400</v>
      </c>
      <c r="M71" s="121">
        <f t="shared" si="36"/>
        <v>0</v>
      </c>
      <c r="N71" s="121">
        <f t="shared" si="36"/>
        <v>0</v>
      </c>
    </row>
    <row r="72" spans="1:17" x14ac:dyDescent="0.25">
      <c r="A72" s="62"/>
      <c r="B72" s="72"/>
      <c r="C72" s="73">
        <v>31</v>
      </c>
      <c r="D72" s="61" t="s">
        <v>30</v>
      </c>
      <c r="E72" s="118">
        <v>0</v>
      </c>
      <c r="F72" s="118"/>
      <c r="G72" s="120">
        <v>0</v>
      </c>
      <c r="H72" s="176">
        <v>0</v>
      </c>
      <c r="I72" s="176"/>
      <c r="J72" s="176">
        <f>H72+I72</f>
        <v>0</v>
      </c>
      <c r="K72" s="176"/>
      <c r="L72" s="176">
        <f>J72+K72</f>
        <v>0</v>
      </c>
      <c r="M72" s="118">
        <f>H72*1.025</f>
        <v>0</v>
      </c>
      <c r="N72" s="118">
        <f>M72*1.025</f>
        <v>0</v>
      </c>
    </row>
    <row r="73" spans="1:17" ht="25.5" x14ac:dyDescent="0.25">
      <c r="A73" s="62"/>
      <c r="B73" s="62"/>
      <c r="C73" s="73">
        <v>41</v>
      </c>
      <c r="D73" s="61" t="s">
        <v>59</v>
      </c>
      <c r="E73" s="120">
        <v>2654.46</v>
      </c>
      <c r="F73" s="120"/>
      <c r="G73" s="120">
        <v>0</v>
      </c>
      <c r="H73" s="176">
        <v>2700</v>
      </c>
      <c r="I73" s="176">
        <v>2700</v>
      </c>
      <c r="J73" s="176">
        <f>H73+I73</f>
        <v>5400</v>
      </c>
      <c r="K73" s="176">
        <v>2000</v>
      </c>
      <c r="L73" s="176">
        <f>J73+K73</f>
        <v>7400</v>
      </c>
      <c r="M73" s="118">
        <v>0</v>
      </c>
      <c r="N73" s="118">
        <f>M73*1.025</f>
        <v>0</v>
      </c>
    </row>
    <row r="74" spans="1:17" ht="25.5" x14ac:dyDescent="0.25">
      <c r="A74" s="127">
        <v>4</v>
      </c>
      <c r="B74" s="127"/>
      <c r="C74" s="127"/>
      <c r="D74" s="68" t="s">
        <v>4</v>
      </c>
      <c r="E74" s="119">
        <f>E75+E80+E86</f>
        <v>884066.63000000012</v>
      </c>
      <c r="F74" s="119"/>
      <c r="G74" s="119">
        <f t="shared" ref="G74:N74" si="37">G75+G80+G86</f>
        <v>0</v>
      </c>
      <c r="H74" s="172">
        <f t="shared" si="37"/>
        <v>1051397.2688899001</v>
      </c>
      <c r="I74" s="172">
        <f t="shared" si="37"/>
        <v>1376602.73</v>
      </c>
      <c r="J74" s="172">
        <f t="shared" si="37"/>
        <v>2427999.9988898998</v>
      </c>
      <c r="K74" s="172">
        <f t="shared" si="37"/>
        <v>24518.780000000028</v>
      </c>
      <c r="L74" s="172">
        <f t="shared" si="37"/>
        <v>2452518.7788899001</v>
      </c>
      <c r="M74" s="119">
        <f t="shared" si="37"/>
        <v>0</v>
      </c>
      <c r="N74" s="119">
        <f t="shared" si="37"/>
        <v>0</v>
      </c>
    </row>
    <row r="75" spans="1:17" ht="38.25" x14ac:dyDescent="0.25">
      <c r="A75" s="60"/>
      <c r="B75" s="60">
        <v>41</v>
      </c>
      <c r="C75" s="60"/>
      <c r="D75" s="68" t="s">
        <v>62</v>
      </c>
      <c r="E75" s="121">
        <f t="shared" ref="E75:N75" si="38">E76+E77+E78</f>
        <v>13272.28</v>
      </c>
      <c r="F75" s="121">
        <f>F76+F77+F78</f>
        <v>-13272.28</v>
      </c>
      <c r="G75" s="121">
        <f t="shared" si="38"/>
        <v>0</v>
      </c>
      <c r="H75" s="186">
        <f>H76+H77+H78+H79</f>
        <v>0</v>
      </c>
      <c r="I75" s="186">
        <f t="shared" ref="I75:L75" si="39">I76+I77+I78+I79</f>
        <v>15000</v>
      </c>
      <c r="J75" s="186">
        <f t="shared" si="39"/>
        <v>15000</v>
      </c>
      <c r="K75" s="186">
        <f t="shared" si="39"/>
        <v>0</v>
      </c>
      <c r="L75" s="186">
        <f t="shared" si="39"/>
        <v>15000</v>
      </c>
      <c r="M75" s="121">
        <f t="shared" si="38"/>
        <v>0</v>
      </c>
      <c r="N75" s="121">
        <f t="shared" si="38"/>
        <v>0</v>
      </c>
    </row>
    <row r="76" spans="1:17" x14ac:dyDescent="0.25">
      <c r="A76" s="63"/>
      <c r="B76" s="63"/>
      <c r="C76" s="62">
        <v>11</v>
      </c>
      <c r="D76" s="62" t="s">
        <v>56</v>
      </c>
      <c r="E76" s="117"/>
      <c r="F76" s="120"/>
      <c r="G76" s="120">
        <v>0</v>
      </c>
      <c r="H76" s="176">
        <v>0</v>
      </c>
      <c r="I76" s="176"/>
      <c r="J76" s="176">
        <f>H76+I76</f>
        <v>0</v>
      </c>
      <c r="K76" s="176"/>
      <c r="L76" s="176">
        <f>J76+K76</f>
        <v>0</v>
      </c>
      <c r="M76" s="118">
        <f>H76*1.025</f>
        <v>0</v>
      </c>
      <c r="N76" s="118">
        <f>M76*1.025</f>
        <v>0</v>
      </c>
    </row>
    <row r="77" spans="1:17" x14ac:dyDescent="0.25">
      <c r="A77" s="63"/>
      <c r="B77" s="63"/>
      <c r="C77" s="128">
        <v>31</v>
      </c>
      <c r="D77" s="69" t="s">
        <v>30</v>
      </c>
      <c r="E77" s="117">
        <v>13272.28</v>
      </c>
      <c r="F77" s="117">
        <v>-13272.28</v>
      </c>
      <c r="G77" s="120">
        <v>0</v>
      </c>
      <c r="H77" s="176">
        <v>0</v>
      </c>
      <c r="I77" s="176"/>
      <c r="J77" s="176">
        <f>H77+I77</f>
        <v>0</v>
      </c>
      <c r="K77" s="176"/>
      <c r="L77" s="176">
        <f t="shared" ref="L77:L79" si="40">J77+K77</f>
        <v>0</v>
      </c>
      <c r="M77" s="118">
        <f>H77*1.025</f>
        <v>0</v>
      </c>
      <c r="N77" s="118">
        <f t="shared" ref="N77:N79" si="41">M77*1.025</f>
        <v>0</v>
      </c>
      <c r="O77" s="4"/>
      <c r="P77" s="4"/>
      <c r="Q77" s="4"/>
    </row>
    <row r="78" spans="1:17" x14ac:dyDescent="0.25">
      <c r="A78" s="63"/>
      <c r="B78" s="63"/>
      <c r="C78" s="62">
        <v>51</v>
      </c>
      <c r="D78" s="62" t="s">
        <v>46</v>
      </c>
      <c r="E78" s="117"/>
      <c r="F78" s="120"/>
      <c r="G78" s="120">
        <v>0</v>
      </c>
      <c r="H78" s="176">
        <v>0</v>
      </c>
      <c r="I78" s="176"/>
      <c r="J78" s="176">
        <f>H78+I78</f>
        <v>0</v>
      </c>
      <c r="K78" s="176"/>
      <c r="L78" s="176">
        <f t="shared" si="40"/>
        <v>0</v>
      </c>
      <c r="M78" s="118">
        <f>H78*1.025</f>
        <v>0</v>
      </c>
      <c r="N78" s="118">
        <f t="shared" si="41"/>
        <v>0</v>
      </c>
      <c r="O78" s="4"/>
      <c r="P78" s="4"/>
      <c r="Q78" s="4"/>
    </row>
    <row r="79" spans="1:17" x14ac:dyDescent="0.25">
      <c r="A79" s="63"/>
      <c r="B79" s="63"/>
      <c r="C79" s="62">
        <v>42</v>
      </c>
      <c r="D79" s="62" t="s">
        <v>155</v>
      </c>
      <c r="E79" s="117"/>
      <c r="F79" s="120"/>
      <c r="G79" s="120"/>
      <c r="H79" s="176"/>
      <c r="I79" s="176">
        <v>15000</v>
      </c>
      <c r="J79" s="176">
        <f>H79+I79</f>
        <v>15000</v>
      </c>
      <c r="K79" s="176"/>
      <c r="L79" s="176">
        <f t="shared" si="40"/>
        <v>15000</v>
      </c>
      <c r="M79" s="118">
        <f>H79*1.025</f>
        <v>0</v>
      </c>
      <c r="N79" s="118">
        <f t="shared" si="41"/>
        <v>0</v>
      </c>
      <c r="O79" s="4"/>
      <c r="P79" s="4"/>
      <c r="Q79" s="4"/>
    </row>
    <row r="80" spans="1:17" ht="25.5" x14ac:dyDescent="0.25">
      <c r="A80" s="63"/>
      <c r="B80" s="67">
        <v>42</v>
      </c>
      <c r="C80" s="62"/>
      <c r="D80" s="70" t="s">
        <v>63</v>
      </c>
      <c r="E80" s="129">
        <f>E81+E82+E83+E84</f>
        <v>857522.07000000007</v>
      </c>
      <c r="F80" s="129">
        <f>F81+F82+F83+F84</f>
        <v>9845.4</v>
      </c>
      <c r="G80" s="129">
        <f t="shared" ref="G80:H80" si="42">G81+G82+G83+G84</f>
        <v>0</v>
      </c>
      <c r="H80" s="187">
        <f t="shared" si="42"/>
        <v>1023397.2688899001</v>
      </c>
      <c r="I80" s="187">
        <f>I81+I82+I83+I84+I85</f>
        <v>1333602.73</v>
      </c>
      <c r="J80" s="187">
        <f t="shared" ref="J80:N80" si="43">J81+J82+J83+J84+J85</f>
        <v>2356999.9988898998</v>
      </c>
      <c r="K80" s="187">
        <f t="shared" si="43"/>
        <v>24518.780000000028</v>
      </c>
      <c r="L80" s="187">
        <f t="shared" si="43"/>
        <v>2381518.7788899001</v>
      </c>
      <c r="M80" s="161">
        <f t="shared" si="43"/>
        <v>0</v>
      </c>
      <c r="N80" s="161">
        <f t="shared" si="43"/>
        <v>0</v>
      </c>
      <c r="O80" s="4"/>
      <c r="P80" s="4"/>
      <c r="Q80" s="4"/>
    </row>
    <row r="81" spans="1:17" x14ac:dyDescent="0.25">
      <c r="A81" s="63"/>
      <c r="B81" s="67"/>
      <c r="C81" s="62">
        <v>11</v>
      </c>
      <c r="D81" s="65" t="s">
        <v>56</v>
      </c>
      <c r="E81" s="117">
        <v>0</v>
      </c>
      <c r="F81" s="117">
        <v>23700</v>
      </c>
      <c r="G81" s="117">
        <v>0</v>
      </c>
      <c r="H81" s="175">
        <v>30139.715889899999</v>
      </c>
      <c r="I81" s="175">
        <v>1122032.46</v>
      </c>
      <c r="J81" s="175">
        <f>H81+I81</f>
        <v>1152172.1758899</v>
      </c>
      <c r="K81" s="175">
        <v>-1152172.18</v>
      </c>
      <c r="L81" s="175">
        <f>J81+K81</f>
        <v>-4.1100999806076288E-3</v>
      </c>
      <c r="M81" s="117">
        <v>0</v>
      </c>
      <c r="N81" s="117">
        <f>M81*1.025</f>
        <v>0</v>
      </c>
      <c r="O81" s="4"/>
      <c r="P81" s="4"/>
      <c r="Q81" s="4"/>
    </row>
    <row r="82" spans="1:17" x14ac:dyDescent="0.25">
      <c r="A82" s="63"/>
      <c r="B82" s="63"/>
      <c r="C82" s="62">
        <v>31</v>
      </c>
      <c r="D82" s="62" t="s">
        <v>106</v>
      </c>
      <c r="E82" s="117">
        <v>47912.94</v>
      </c>
      <c r="F82" s="117">
        <v>-13854.6</v>
      </c>
      <c r="G82" s="117">
        <v>0</v>
      </c>
      <c r="H82" s="175">
        <v>159360.28</v>
      </c>
      <c r="I82" s="175">
        <v>-12628.15</v>
      </c>
      <c r="J82" s="175">
        <f>H82+I82</f>
        <v>146732.13</v>
      </c>
      <c r="K82" s="175">
        <v>1520761.23</v>
      </c>
      <c r="L82" s="175">
        <f t="shared" ref="L82:L85" si="44">J82+K82</f>
        <v>1667493.3599999999</v>
      </c>
      <c r="M82" s="117">
        <v>0</v>
      </c>
      <c r="N82" s="117">
        <f t="shared" ref="N82" si="45">M82*1.025</f>
        <v>0</v>
      </c>
      <c r="O82" s="4"/>
      <c r="P82" s="4"/>
      <c r="Q82" s="4"/>
    </row>
    <row r="83" spans="1:17" x14ac:dyDescent="0.25">
      <c r="A83" s="63"/>
      <c r="B83" s="63"/>
      <c r="C83" s="62">
        <v>45</v>
      </c>
      <c r="D83" s="71" t="s">
        <v>64</v>
      </c>
      <c r="E83" s="117">
        <v>809609.13</v>
      </c>
      <c r="F83" s="117"/>
      <c r="G83" s="117">
        <v>0</v>
      </c>
      <c r="H83" s="175">
        <v>833897.27300000004</v>
      </c>
      <c r="I83" s="175">
        <v>-80000</v>
      </c>
      <c r="J83" s="175">
        <f>H83+I83</f>
        <v>753897.27300000004</v>
      </c>
      <c r="K83" s="175">
        <v>-357067.77</v>
      </c>
      <c r="L83" s="175">
        <f t="shared" si="44"/>
        <v>396829.50300000003</v>
      </c>
      <c r="M83" s="117">
        <v>0</v>
      </c>
      <c r="N83" s="117">
        <f>M83</f>
        <v>0</v>
      </c>
      <c r="O83" s="4"/>
      <c r="P83" s="4"/>
      <c r="Q83" s="4"/>
    </row>
    <row r="84" spans="1:17" x14ac:dyDescent="0.25">
      <c r="A84" s="63"/>
      <c r="B84" s="63"/>
      <c r="C84" s="62">
        <v>53</v>
      </c>
      <c r="D84" s="62" t="s">
        <v>65</v>
      </c>
      <c r="E84" s="117">
        <v>0</v>
      </c>
      <c r="F84" s="117"/>
      <c r="G84" s="117">
        <v>0</v>
      </c>
      <c r="H84" s="175">
        <v>0</v>
      </c>
      <c r="I84" s="175"/>
      <c r="J84" s="175">
        <f>H84+I84</f>
        <v>0</v>
      </c>
      <c r="K84" s="175"/>
      <c r="L84" s="175">
        <f t="shared" si="44"/>
        <v>0</v>
      </c>
      <c r="M84" s="117">
        <f>H84*1.025</f>
        <v>0</v>
      </c>
      <c r="N84" s="117">
        <f t="shared" ref="N84" si="46">M84*1.025</f>
        <v>0</v>
      </c>
      <c r="O84" s="4"/>
      <c r="P84" s="4"/>
      <c r="Q84" s="4"/>
    </row>
    <row r="85" spans="1:17" x14ac:dyDescent="0.25">
      <c r="A85" s="63"/>
      <c r="B85" s="63"/>
      <c r="C85" s="62">
        <v>42</v>
      </c>
      <c r="D85" s="62" t="s">
        <v>155</v>
      </c>
      <c r="E85" s="117"/>
      <c r="F85" s="117"/>
      <c r="G85" s="117"/>
      <c r="H85" s="175">
        <v>0</v>
      </c>
      <c r="I85" s="175">
        <v>304198.42</v>
      </c>
      <c r="J85" s="175">
        <f>H85+I85</f>
        <v>304198.42</v>
      </c>
      <c r="K85" s="175">
        <v>12997.5</v>
      </c>
      <c r="L85" s="175">
        <f t="shared" si="44"/>
        <v>317195.92</v>
      </c>
      <c r="M85" s="117">
        <v>0</v>
      </c>
      <c r="N85" s="117">
        <v>0</v>
      </c>
      <c r="O85" s="4"/>
      <c r="P85" s="4"/>
      <c r="Q85" s="4"/>
    </row>
    <row r="86" spans="1:17" ht="25.5" x14ac:dyDescent="0.25">
      <c r="A86" s="63"/>
      <c r="B86" s="67">
        <v>45</v>
      </c>
      <c r="C86" s="62"/>
      <c r="D86" s="70" t="s">
        <v>66</v>
      </c>
      <c r="E86" s="129">
        <f>E87+E88+E89</f>
        <v>13272.28</v>
      </c>
      <c r="F86" s="129">
        <f>F87+F88+F89</f>
        <v>20000</v>
      </c>
      <c r="G86" s="129">
        <f t="shared" ref="G86:N86" si="47">G87+G88+G89</f>
        <v>0</v>
      </c>
      <c r="H86" s="187">
        <f>H87+H88+H89+H90</f>
        <v>28000</v>
      </c>
      <c r="I86" s="187">
        <f>I87+I88+I89+I90</f>
        <v>28000</v>
      </c>
      <c r="J86" s="187">
        <f t="shared" ref="J86:L86" si="48">J87+J88+J89+J90</f>
        <v>56000</v>
      </c>
      <c r="K86" s="187">
        <f t="shared" si="48"/>
        <v>0</v>
      </c>
      <c r="L86" s="187">
        <f t="shared" si="48"/>
        <v>56000</v>
      </c>
      <c r="M86" s="129">
        <f t="shared" si="47"/>
        <v>0</v>
      </c>
      <c r="N86" s="129">
        <f t="shared" si="47"/>
        <v>0</v>
      </c>
      <c r="O86" s="4"/>
      <c r="P86" s="4"/>
      <c r="Q86" s="4"/>
    </row>
    <row r="87" spans="1:17" x14ac:dyDescent="0.25">
      <c r="A87" s="63"/>
      <c r="B87" s="63"/>
      <c r="C87" s="62">
        <v>11</v>
      </c>
      <c r="D87" s="62" t="s">
        <v>56</v>
      </c>
      <c r="E87" s="117"/>
      <c r="F87" s="120"/>
      <c r="G87" s="120">
        <v>0</v>
      </c>
      <c r="H87" s="176">
        <v>0</v>
      </c>
      <c r="I87" s="176"/>
      <c r="J87" s="176">
        <f>H87+I87</f>
        <v>0</v>
      </c>
      <c r="K87" s="176"/>
      <c r="L87" s="176">
        <f>J87+K87</f>
        <v>0</v>
      </c>
      <c r="M87" s="118">
        <f>H87*1.025</f>
        <v>0</v>
      </c>
      <c r="N87" s="118">
        <f>M87*1.025</f>
        <v>0</v>
      </c>
      <c r="O87" s="4"/>
      <c r="P87" s="4"/>
      <c r="Q87" s="4"/>
    </row>
    <row r="88" spans="1:17" x14ac:dyDescent="0.25">
      <c r="A88" s="63"/>
      <c r="B88" s="63"/>
      <c r="C88" s="62">
        <v>31</v>
      </c>
      <c r="D88" s="62" t="s">
        <v>30</v>
      </c>
      <c r="E88" s="117">
        <v>13272.28</v>
      </c>
      <c r="F88" s="120">
        <v>20000</v>
      </c>
      <c r="G88" s="120">
        <v>0</v>
      </c>
      <c r="H88" s="176">
        <v>28000</v>
      </c>
      <c r="I88" s="176">
        <v>-8000</v>
      </c>
      <c r="J88" s="176">
        <f>H88+I88</f>
        <v>20000</v>
      </c>
      <c r="K88" s="176"/>
      <c r="L88" s="176">
        <f t="shared" ref="L88:L90" si="49">J88+K88</f>
        <v>20000</v>
      </c>
      <c r="M88" s="118">
        <v>0</v>
      </c>
      <c r="N88" s="118">
        <f t="shared" ref="N88:N89" si="50">M88*1.025</f>
        <v>0</v>
      </c>
      <c r="O88" s="4"/>
      <c r="P88" s="4"/>
      <c r="Q88" s="4"/>
    </row>
    <row r="89" spans="1:17" x14ac:dyDescent="0.25">
      <c r="A89" s="63"/>
      <c r="B89" s="63"/>
      <c r="C89" s="62">
        <v>45</v>
      </c>
      <c r="D89" s="62" t="s">
        <v>64</v>
      </c>
      <c r="E89" s="117"/>
      <c r="F89" s="120"/>
      <c r="G89" s="120">
        <v>0</v>
      </c>
      <c r="H89" s="176">
        <v>0</v>
      </c>
      <c r="I89" s="176"/>
      <c r="J89" s="176">
        <f>H89+I89</f>
        <v>0</v>
      </c>
      <c r="K89" s="176"/>
      <c r="L89" s="176">
        <f t="shared" si="49"/>
        <v>0</v>
      </c>
      <c r="M89" s="118">
        <f>H89*1.025</f>
        <v>0</v>
      </c>
      <c r="N89" s="118">
        <f t="shared" si="50"/>
        <v>0</v>
      </c>
      <c r="O89" s="4"/>
      <c r="P89" s="4"/>
      <c r="Q89" s="4"/>
    </row>
    <row r="90" spans="1:17" x14ac:dyDescent="0.25">
      <c r="A90" s="63"/>
      <c r="B90" s="63"/>
      <c r="C90" s="62">
        <v>42</v>
      </c>
      <c r="D90" s="62" t="s">
        <v>155</v>
      </c>
      <c r="E90" s="117"/>
      <c r="F90" s="120"/>
      <c r="G90" s="120"/>
      <c r="H90" s="176"/>
      <c r="I90" s="176">
        <v>36000</v>
      </c>
      <c r="J90" s="176">
        <f>H90+I90</f>
        <v>36000</v>
      </c>
      <c r="K90" s="176"/>
      <c r="L90" s="176">
        <f t="shared" si="49"/>
        <v>36000</v>
      </c>
      <c r="M90" s="118">
        <v>0</v>
      </c>
      <c r="N90" s="118">
        <v>0</v>
      </c>
      <c r="O90" s="4"/>
      <c r="P90" s="4"/>
      <c r="Q90" s="4"/>
    </row>
    <row r="91" spans="1:17" x14ac:dyDescent="0.25">
      <c r="A91" s="67">
        <v>5</v>
      </c>
      <c r="B91" s="63"/>
      <c r="C91" s="62"/>
      <c r="D91" s="72" t="s">
        <v>48</v>
      </c>
      <c r="E91" s="129">
        <f>E93+E94</f>
        <v>35658.36</v>
      </c>
      <c r="F91" s="129"/>
      <c r="G91" s="129">
        <f t="shared" ref="G91" si="51">G93+G94</f>
        <v>0</v>
      </c>
      <c r="H91" s="187">
        <f>H92</f>
        <v>37000</v>
      </c>
      <c r="I91" s="187">
        <f t="shared" ref="I91:N91" si="52">I92</f>
        <v>0</v>
      </c>
      <c r="J91" s="187">
        <f t="shared" si="52"/>
        <v>37000</v>
      </c>
      <c r="K91" s="187">
        <f t="shared" si="52"/>
        <v>0</v>
      </c>
      <c r="L91" s="187">
        <f t="shared" si="52"/>
        <v>37000</v>
      </c>
      <c r="M91" s="161">
        <f t="shared" si="52"/>
        <v>0</v>
      </c>
      <c r="N91" s="161">
        <f t="shared" si="52"/>
        <v>0</v>
      </c>
      <c r="O91" s="4"/>
      <c r="P91" s="4"/>
      <c r="Q91" s="4"/>
    </row>
    <row r="92" spans="1:17" ht="25.5" x14ac:dyDescent="0.25">
      <c r="A92" s="67"/>
      <c r="B92" s="67">
        <v>54</v>
      </c>
      <c r="C92" s="62"/>
      <c r="D92" s="65" t="s">
        <v>71</v>
      </c>
      <c r="E92" s="129"/>
      <c r="F92" s="121">
        <f>F93+F94</f>
        <v>18788.57</v>
      </c>
      <c r="G92" s="121"/>
      <c r="H92" s="186">
        <f>H93+H94</f>
        <v>37000</v>
      </c>
      <c r="I92" s="186">
        <f t="shared" ref="I92:L92" si="53">I93+I94</f>
        <v>0</v>
      </c>
      <c r="J92" s="186">
        <f t="shared" si="53"/>
        <v>37000</v>
      </c>
      <c r="K92" s="186">
        <f t="shared" si="53"/>
        <v>0</v>
      </c>
      <c r="L92" s="186">
        <f t="shared" si="53"/>
        <v>37000</v>
      </c>
      <c r="M92" s="160">
        <f t="shared" ref="M92" si="54">M93+M94</f>
        <v>0</v>
      </c>
      <c r="N92" s="160">
        <f t="shared" ref="N92" si="55">N93+N94</f>
        <v>0</v>
      </c>
      <c r="O92" s="4"/>
      <c r="P92" s="4"/>
      <c r="Q92" s="4"/>
    </row>
    <row r="93" spans="1:17" x14ac:dyDescent="0.25">
      <c r="A93" s="67"/>
      <c r="B93" s="63"/>
      <c r="C93" s="62">
        <v>11</v>
      </c>
      <c r="D93" s="73" t="s">
        <v>58</v>
      </c>
      <c r="E93" s="129"/>
      <c r="F93" s="118">
        <v>18788.57</v>
      </c>
      <c r="G93" s="118">
        <v>0</v>
      </c>
      <c r="H93" s="188">
        <v>0</v>
      </c>
      <c r="I93" s="188"/>
      <c r="J93" s="188">
        <f>H93+I93</f>
        <v>0</v>
      </c>
      <c r="K93" s="188"/>
      <c r="L93" s="188">
        <f>J93+K93</f>
        <v>0</v>
      </c>
      <c r="M93" s="118">
        <f>H93*1.025</f>
        <v>0</v>
      </c>
      <c r="N93" s="118">
        <f>M93*1.025</f>
        <v>0</v>
      </c>
      <c r="O93" s="4"/>
      <c r="P93" s="4"/>
      <c r="Q93" s="4"/>
    </row>
    <row r="94" spans="1:17" x14ac:dyDescent="0.25">
      <c r="A94" s="63"/>
      <c r="B94" s="63"/>
      <c r="C94" s="62">
        <v>31</v>
      </c>
      <c r="D94" s="62" t="s">
        <v>30</v>
      </c>
      <c r="E94" s="117">
        <v>35658.36</v>
      </c>
      <c r="F94" s="120"/>
      <c r="G94" s="118">
        <v>0</v>
      </c>
      <c r="H94" s="188">
        <v>37000</v>
      </c>
      <c r="I94" s="188"/>
      <c r="J94" s="188">
        <f>H94+I94</f>
        <v>37000</v>
      </c>
      <c r="K94" s="188"/>
      <c r="L94" s="188">
        <f>J94+K94</f>
        <v>37000</v>
      </c>
      <c r="M94" s="118">
        <v>0</v>
      </c>
      <c r="N94" s="118">
        <f>M94*1.025</f>
        <v>0</v>
      </c>
      <c r="O94" s="4"/>
      <c r="P94" s="4"/>
      <c r="Q94" s="4"/>
    </row>
    <row r="95" spans="1:17" ht="23.25" customHeight="1" x14ac:dyDescent="0.25">
      <c r="A95" s="244" t="s">
        <v>22</v>
      </c>
      <c r="B95" s="245"/>
      <c r="C95" s="245"/>
      <c r="D95" s="246"/>
      <c r="E95" s="122">
        <f>SUM(E48+E74+E91)</f>
        <v>9021806.3599999994</v>
      </c>
      <c r="F95" s="122"/>
      <c r="G95" s="122">
        <f>SUM(G48+G74+G91)</f>
        <v>0</v>
      </c>
      <c r="H95" s="170">
        <f t="shared" ref="H95:L95" si="56">SUM(H48+H74+H91)</f>
        <v>9892281.2688899003</v>
      </c>
      <c r="I95" s="170">
        <f t="shared" si="56"/>
        <v>2200810.73</v>
      </c>
      <c r="J95" s="170">
        <f t="shared" si="56"/>
        <v>12093091.998889901</v>
      </c>
      <c r="K95" s="170">
        <f t="shared" si="56"/>
        <v>173018.78000000003</v>
      </c>
      <c r="L95" s="170">
        <f t="shared" si="56"/>
        <v>12266110.7788899</v>
      </c>
      <c r="M95" s="122">
        <f>SUM(M48+M74+M91)</f>
        <v>0</v>
      </c>
      <c r="N95" s="122">
        <f>SUM(N48+N74+N91)</f>
        <v>0</v>
      </c>
    </row>
    <row r="96" spans="1:17" x14ac:dyDescent="0.25">
      <c r="A96" s="130"/>
      <c r="B96" s="130"/>
      <c r="C96" s="130"/>
      <c r="D96" s="130"/>
      <c r="E96" s="131" t="s">
        <v>131</v>
      </c>
      <c r="F96" s="131"/>
      <c r="G96" s="131"/>
      <c r="H96" s="131"/>
      <c r="I96" s="131"/>
      <c r="J96" s="131"/>
      <c r="K96" s="131"/>
      <c r="L96" s="131"/>
      <c r="M96" s="130"/>
      <c r="N96" s="130"/>
    </row>
    <row r="97" spans="1:14" x14ac:dyDescent="0.25">
      <c r="A97" s="130"/>
      <c r="B97" s="130"/>
      <c r="C97" s="130"/>
      <c r="D97" s="130"/>
      <c r="E97" s="131"/>
      <c r="F97" s="131"/>
      <c r="G97" s="131"/>
      <c r="H97" s="131"/>
      <c r="I97" s="131"/>
      <c r="J97" s="131"/>
      <c r="K97" s="131"/>
      <c r="L97" s="131"/>
      <c r="M97" s="130"/>
      <c r="N97" s="130"/>
    </row>
    <row r="98" spans="1:14" ht="38.25" x14ac:dyDescent="0.25">
      <c r="A98" s="247" t="s">
        <v>130</v>
      </c>
      <c r="B98" s="248"/>
      <c r="C98" s="248"/>
      <c r="D98" s="250"/>
      <c r="E98" s="189" t="s">
        <v>34</v>
      </c>
      <c r="F98" s="189" t="s">
        <v>127</v>
      </c>
      <c r="G98" s="189" t="s">
        <v>137</v>
      </c>
      <c r="H98" s="189" t="s">
        <v>161</v>
      </c>
      <c r="I98" s="189" t="s">
        <v>127</v>
      </c>
      <c r="J98" s="189" t="s">
        <v>168</v>
      </c>
      <c r="K98" s="189"/>
      <c r="L98" s="189" t="s">
        <v>166</v>
      </c>
      <c r="M98" s="189" t="s">
        <v>139</v>
      </c>
      <c r="N98" s="189" t="s">
        <v>140</v>
      </c>
    </row>
    <row r="99" spans="1:14" x14ac:dyDescent="0.25">
      <c r="A99" s="247">
        <v>9</v>
      </c>
      <c r="B99" s="248"/>
      <c r="C99" s="249"/>
      <c r="D99" s="190" t="s">
        <v>129</v>
      </c>
      <c r="E99" s="189"/>
      <c r="F99" s="189"/>
      <c r="G99" s="191">
        <f>G100</f>
        <v>-112203.96999999974</v>
      </c>
      <c r="H99" s="191">
        <f>H100</f>
        <v>1.1100992560386658E-3</v>
      </c>
      <c r="I99" s="191">
        <f t="shared" ref="I99:L100" si="57">I100</f>
        <v>0</v>
      </c>
      <c r="J99" s="191">
        <f t="shared" si="57"/>
        <v>355198.42</v>
      </c>
      <c r="K99" s="191">
        <f t="shared" si="57"/>
        <v>0</v>
      </c>
      <c r="L99" s="191">
        <f t="shared" si="57"/>
        <v>355198.42</v>
      </c>
      <c r="M99" s="191">
        <f t="shared" ref="M99:N99" si="58">M100</f>
        <v>0</v>
      </c>
      <c r="N99" s="191">
        <f t="shared" si="58"/>
        <v>0</v>
      </c>
    </row>
    <row r="100" spans="1:14" ht="19.5" customHeight="1" x14ac:dyDescent="0.25">
      <c r="A100" s="251"/>
      <c r="B100" s="132">
        <v>92</v>
      </c>
      <c r="C100" s="253" t="s">
        <v>152</v>
      </c>
      <c r="D100" s="254"/>
      <c r="E100" s="133">
        <f>SAŽETAK!F16</f>
        <v>0</v>
      </c>
      <c r="F100" s="133">
        <f>SAŽETAK!G16</f>
        <v>0</v>
      </c>
      <c r="G100" s="133">
        <f>SAŽETAK!H16</f>
        <v>-112203.96999999974</v>
      </c>
      <c r="H100" s="154">
        <f>H101</f>
        <v>1.1100992560386658E-3</v>
      </c>
      <c r="I100" s="154">
        <f t="shared" si="57"/>
        <v>0</v>
      </c>
      <c r="J100" s="154">
        <f t="shared" si="57"/>
        <v>355198.42</v>
      </c>
      <c r="K100" s="154">
        <f t="shared" si="57"/>
        <v>0</v>
      </c>
      <c r="L100" s="154">
        <f t="shared" si="57"/>
        <v>355198.42</v>
      </c>
      <c r="M100" s="133">
        <f>M101</f>
        <v>0</v>
      </c>
      <c r="N100" s="133">
        <f>N101</f>
        <v>0</v>
      </c>
    </row>
    <row r="101" spans="1:14" ht="19.5" customHeight="1" x14ac:dyDescent="0.25">
      <c r="A101" s="252"/>
      <c r="B101" s="134"/>
      <c r="C101" s="132">
        <v>42</v>
      </c>
      <c r="D101" s="134" t="s">
        <v>30</v>
      </c>
      <c r="E101" s="135">
        <v>0</v>
      </c>
      <c r="F101" s="135">
        <v>0</v>
      </c>
      <c r="G101" s="135">
        <f>G100</f>
        <v>-112203.96999999974</v>
      </c>
      <c r="H101" s="155">
        <f>H42-H95</f>
        <v>1.1100992560386658E-3</v>
      </c>
      <c r="I101" s="155">
        <f>I42-I95</f>
        <v>0</v>
      </c>
      <c r="J101" s="155">
        <f>J41</f>
        <v>355198.42</v>
      </c>
      <c r="K101" s="155">
        <f t="shared" ref="K101" si="59">K42-K95</f>
        <v>0</v>
      </c>
      <c r="L101" s="155">
        <f>L39</f>
        <v>355198.42</v>
      </c>
      <c r="M101" s="135">
        <f>M38-M95</f>
        <v>0</v>
      </c>
      <c r="N101" s="135">
        <f>N38-N95</f>
        <v>0</v>
      </c>
    </row>
    <row r="102" spans="1:14" x14ac:dyDescent="0.25">
      <c r="A102" s="123"/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</row>
    <row r="103" spans="1:14" x14ac:dyDescent="0.25">
      <c r="A103" s="123"/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</row>
    <row r="104" spans="1:14" x14ac:dyDescent="0.25">
      <c r="A104" s="123"/>
      <c r="B104" s="123"/>
      <c r="C104" s="123"/>
      <c r="D104" s="123"/>
      <c r="E104" s="123"/>
      <c r="F104" s="123"/>
      <c r="G104" s="123"/>
      <c r="H104" s="123" t="s">
        <v>146</v>
      </c>
      <c r="I104" s="123"/>
      <c r="J104" s="123"/>
      <c r="K104" s="123"/>
      <c r="L104" s="123"/>
      <c r="M104" s="123"/>
      <c r="N104" s="123"/>
    </row>
    <row r="105" spans="1:14" x14ac:dyDescent="0.25">
      <c r="A105" s="123"/>
      <c r="B105" s="123"/>
      <c r="C105" s="123"/>
      <c r="D105" s="123"/>
      <c r="E105" s="123"/>
      <c r="F105" s="123"/>
      <c r="G105" s="123"/>
      <c r="H105" s="123"/>
      <c r="I105" s="123" t="s">
        <v>153</v>
      </c>
      <c r="J105" s="123"/>
      <c r="K105" s="123"/>
      <c r="L105" s="123"/>
      <c r="M105" s="123"/>
      <c r="N105" s="123"/>
    </row>
    <row r="106" spans="1:14" x14ac:dyDescent="0.25">
      <c r="A106" s="123"/>
      <c r="B106" s="123"/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</row>
    <row r="107" spans="1:14" x14ac:dyDescent="0.25">
      <c r="A107" s="123"/>
      <c r="B107" s="123"/>
      <c r="C107" s="123"/>
      <c r="D107" s="123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</row>
    <row r="108" spans="1:14" x14ac:dyDescent="0.25">
      <c r="G108" s="2" t="s">
        <v>133</v>
      </c>
    </row>
  </sheetData>
  <mergeCells count="16">
    <mergeCell ref="A39:C39"/>
    <mergeCell ref="B40:C40"/>
    <mergeCell ref="B41:C41"/>
    <mergeCell ref="A42:D42"/>
    <mergeCell ref="A46:N46"/>
    <mergeCell ref="A95:D95"/>
    <mergeCell ref="A99:C99"/>
    <mergeCell ref="A98:D98"/>
    <mergeCell ref="A100:A101"/>
    <mergeCell ref="C100:D100"/>
    <mergeCell ref="A1:O1"/>
    <mergeCell ref="A6:N6"/>
    <mergeCell ref="A7:N7"/>
    <mergeCell ref="A38:D38"/>
    <mergeCell ref="A8:D8"/>
    <mergeCell ref="A2:B2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workbookViewId="0">
      <selection activeCell="G22" sqref="G22"/>
    </sheetView>
  </sheetViews>
  <sheetFormatPr defaultRowHeight="15.75" x14ac:dyDescent="0.25"/>
  <cols>
    <col min="1" max="1" width="37.7109375" style="13" customWidth="1"/>
    <col min="2" max="2" width="22.7109375" style="13" hidden="1" customWidth="1"/>
    <col min="3" max="3" width="27.140625" style="13" hidden="1" customWidth="1"/>
    <col min="4" max="4" width="24.7109375" style="13" hidden="1" customWidth="1"/>
    <col min="5" max="5" width="30" style="13" customWidth="1"/>
    <col min="6" max="6" width="29.28515625" style="13" customWidth="1"/>
    <col min="7" max="7" width="30" style="13" customWidth="1"/>
    <col min="8" max="8" width="14.140625" style="13" customWidth="1"/>
    <col min="9" max="9" width="14.42578125" style="13" customWidth="1"/>
    <col min="10" max="16384" width="9.140625" style="13"/>
  </cols>
  <sheetData>
    <row r="1" spans="1:13" ht="42" customHeight="1" x14ac:dyDescent="0.25">
      <c r="A1" s="267" t="s">
        <v>169</v>
      </c>
      <c r="B1" s="267"/>
      <c r="C1" s="267"/>
      <c r="D1" s="267"/>
      <c r="E1" s="267"/>
      <c r="F1" s="267"/>
      <c r="G1" s="267"/>
      <c r="H1" s="267"/>
      <c r="I1" s="267"/>
      <c r="J1" s="1"/>
      <c r="K1" s="1"/>
      <c r="L1" s="1"/>
      <c r="M1" s="1"/>
    </row>
    <row r="2" spans="1:13" ht="18" customHeight="1" x14ac:dyDescent="0.25">
      <c r="A2" s="11"/>
      <c r="B2" s="11"/>
      <c r="C2" s="104"/>
      <c r="D2" s="158"/>
      <c r="E2" s="158"/>
      <c r="F2" s="203"/>
      <c r="G2" s="203"/>
      <c r="H2" s="11"/>
      <c r="I2" s="11"/>
    </row>
    <row r="3" spans="1:13" x14ac:dyDescent="0.25">
      <c r="A3" s="263" t="s">
        <v>26</v>
      </c>
      <c r="B3" s="263"/>
      <c r="C3" s="263"/>
      <c r="D3" s="263"/>
      <c r="E3" s="263"/>
      <c r="F3" s="263"/>
      <c r="G3" s="263"/>
      <c r="H3" s="264"/>
      <c r="I3" s="264"/>
    </row>
    <row r="4" spans="1:13" x14ac:dyDescent="0.25">
      <c r="A4" s="11"/>
      <c r="B4" s="11"/>
      <c r="C4" s="104"/>
      <c r="D4" s="158"/>
      <c r="E4" s="158"/>
      <c r="F4" s="203"/>
      <c r="G4" s="203"/>
      <c r="H4" s="12"/>
      <c r="I4" s="12"/>
    </row>
    <row r="5" spans="1:13" ht="18" customHeight="1" x14ac:dyDescent="0.25">
      <c r="A5" s="263" t="s">
        <v>12</v>
      </c>
      <c r="B5" s="265"/>
      <c r="C5" s="265"/>
      <c r="D5" s="265"/>
      <c r="E5" s="265"/>
      <c r="F5" s="265"/>
      <c r="G5" s="265"/>
      <c r="H5" s="265"/>
      <c r="I5" s="265"/>
    </row>
    <row r="6" spans="1:13" x14ac:dyDescent="0.25">
      <c r="A6" s="11"/>
      <c r="B6" s="11"/>
      <c r="C6" s="104"/>
      <c r="D6" s="158"/>
      <c r="E6" s="158"/>
      <c r="F6" s="203"/>
      <c r="G6" s="203"/>
      <c r="H6" s="12"/>
      <c r="I6" s="12"/>
    </row>
    <row r="7" spans="1:13" x14ac:dyDescent="0.25">
      <c r="A7" s="263" t="s">
        <v>20</v>
      </c>
      <c r="B7" s="266"/>
      <c r="C7" s="266"/>
      <c r="D7" s="266"/>
      <c r="E7" s="266"/>
      <c r="F7" s="266"/>
      <c r="G7" s="266"/>
      <c r="H7" s="266"/>
      <c r="I7" s="266"/>
    </row>
    <row r="8" spans="1:13" x14ac:dyDescent="0.25">
      <c r="A8" s="11"/>
      <c r="B8" s="11"/>
      <c r="C8" s="104"/>
      <c r="D8" s="158"/>
      <c r="E8" s="158"/>
      <c r="F8" s="203"/>
      <c r="G8" s="203"/>
      <c r="H8" s="12"/>
      <c r="I8" s="16" t="s">
        <v>70</v>
      </c>
    </row>
    <row r="9" spans="1:13" ht="30" x14ac:dyDescent="0.25">
      <c r="A9" s="28" t="s">
        <v>21</v>
      </c>
      <c r="B9" s="28" t="s">
        <v>137</v>
      </c>
      <c r="C9" s="28" t="s">
        <v>161</v>
      </c>
      <c r="D9" s="28" t="s">
        <v>127</v>
      </c>
      <c r="E9" s="28" t="s">
        <v>168</v>
      </c>
      <c r="F9" s="28" t="s">
        <v>127</v>
      </c>
      <c r="G9" s="28" t="s">
        <v>166</v>
      </c>
      <c r="H9" s="28" t="s">
        <v>139</v>
      </c>
      <c r="I9" s="28" t="s">
        <v>140</v>
      </c>
    </row>
    <row r="10" spans="1:13" ht="15.75" customHeight="1" x14ac:dyDescent="0.25">
      <c r="A10" s="29" t="s">
        <v>22</v>
      </c>
      <c r="B10" s="30">
        <f>B11</f>
        <v>0</v>
      </c>
      <c r="C10" s="30">
        <f t="shared" ref="C10:G10" si="0">C11</f>
        <v>9892281.2688899003</v>
      </c>
      <c r="D10" s="30">
        <f t="shared" si="0"/>
        <v>2200810.73</v>
      </c>
      <c r="E10" s="30">
        <f t="shared" si="0"/>
        <v>12093091.998889901</v>
      </c>
      <c r="F10" s="30">
        <f t="shared" si="0"/>
        <v>173018.78000000003</v>
      </c>
      <c r="G10" s="30">
        <f t="shared" si="0"/>
        <v>12266110.7788899</v>
      </c>
      <c r="H10" s="30">
        <f t="shared" ref="H10:I10" si="1">H11</f>
        <v>0</v>
      </c>
      <c r="I10" s="30">
        <f t="shared" si="1"/>
        <v>0</v>
      </c>
    </row>
    <row r="11" spans="1:13" ht="15.75" customHeight="1" x14ac:dyDescent="0.25">
      <c r="A11" s="29" t="s">
        <v>67</v>
      </c>
      <c r="B11" s="30">
        <f>B12</f>
        <v>0</v>
      </c>
      <c r="C11" s="30">
        <f t="shared" ref="C11:G11" si="2">C12</f>
        <v>9892281.2688899003</v>
      </c>
      <c r="D11" s="30">
        <f t="shared" si="2"/>
        <v>2200810.73</v>
      </c>
      <c r="E11" s="30">
        <f t="shared" si="2"/>
        <v>12093091.998889901</v>
      </c>
      <c r="F11" s="30">
        <f t="shared" si="2"/>
        <v>173018.78000000003</v>
      </c>
      <c r="G11" s="30">
        <f t="shared" si="2"/>
        <v>12266110.7788899</v>
      </c>
      <c r="H11" s="30">
        <f t="shared" ref="H11:I11" si="3">H12</f>
        <v>0</v>
      </c>
      <c r="I11" s="30">
        <f t="shared" si="3"/>
        <v>0</v>
      </c>
    </row>
    <row r="12" spans="1:13" ht="15.75" customHeight="1" x14ac:dyDescent="0.25">
      <c r="A12" s="20" t="s">
        <v>68</v>
      </c>
      <c r="B12" s="31">
        <f>' Račun prihoda i rashoda '!G10</f>
        <v>0</v>
      </c>
      <c r="C12" s="108">
        <f>' Račun prihoda i rashoda '!H95</f>
        <v>9892281.2688899003</v>
      </c>
      <c r="D12" s="108">
        <f>' Račun prihoda i rashoda '!I95</f>
        <v>2200810.73</v>
      </c>
      <c r="E12" s="108">
        <f>' Račun prihoda i rashoda '!J95</f>
        <v>12093091.998889901</v>
      </c>
      <c r="F12" s="108">
        <f>' Račun prihoda i rashoda '!K95</f>
        <v>173018.78000000003</v>
      </c>
      <c r="G12" s="108">
        <f>E12+F12</f>
        <v>12266110.7788899</v>
      </c>
      <c r="H12" s="32"/>
      <c r="I12" s="32"/>
    </row>
  </sheetData>
  <mergeCells count="4">
    <mergeCell ref="A3:I3"/>
    <mergeCell ref="A5:I5"/>
    <mergeCell ref="A7:I7"/>
    <mergeCell ref="A1:I1"/>
  </mergeCells>
  <pageMargins left="0.7" right="0.7" top="0.75" bottom="0.75" header="0.3" footer="0.3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workbookViewId="0">
      <selection activeCell="G23" sqref="G23"/>
    </sheetView>
  </sheetViews>
  <sheetFormatPr defaultRowHeight="15.75" x14ac:dyDescent="0.25"/>
  <cols>
    <col min="1" max="1" width="7.42578125" style="13" bestFit="1" customWidth="1"/>
    <col min="2" max="2" width="8.42578125" style="13" bestFit="1" customWidth="1"/>
    <col min="3" max="3" width="6.7109375" style="13" customWidth="1"/>
    <col min="4" max="4" width="25.28515625" style="13" customWidth="1"/>
    <col min="5" max="5" width="24.5703125" style="13" hidden="1" customWidth="1"/>
    <col min="6" max="6" width="24.42578125" style="13" customWidth="1"/>
    <col min="7" max="7" width="23.140625" style="13" customWidth="1"/>
    <col min="8" max="16384" width="9.140625" style="13"/>
  </cols>
  <sheetData>
    <row r="1" spans="1:10" ht="42" customHeight="1" x14ac:dyDescent="0.25">
      <c r="A1" s="267" t="s">
        <v>170</v>
      </c>
      <c r="B1" s="267"/>
      <c r="C1" s="267"/>
      <c r="D1" s="267"/>
      <c r="E1" s="267"/>
      <c r="F1" s="267"/>
      <c r="G1" s="267"/>
      <c r="H1" s="1"/>
    </row>
    <row r="2" spans="1:10" ht="18" customHeight="1" x14ac:dyDescent="0.25">
      <c r="A2" s="11"/>
      <c r="B2" s="11"/>
      <c r="C2" s="11"/>
      <c r="D2" s="11"/>
      <c r="E2" s="11"/>
      <c r="F2" s="152"/>
      <c r="G2" s="11"/>
    </row>
    <row r="3" spans="1:10" x14ac:dyDescent="0.25">
      <c r="A3" s="263" t="s">
        <v>26</v>
      </c>
      <c r="B3" s="263"/>
      <c r="C3" s="263"/>
      <c r="D3" s="263"/>
      <c r="E3" s="263"/>
      <c r="F3" s="264"/>
      <c r="G3" s="264"/>
    </row>
    <row r="4" spans="1:10" x14ac:dyDescent="0.25">
      <c r="A4" s="11"/>
      <c r="B4" s="11"/>
      <c r="C4" s="11"/>
      <c r="D4" s="11"/>
      <c r="E4" s="11"/>
      <c r="F4" s="153"/>
      <c r="G4" s="12"/>
    </row>
    <row r="5" spans="1:10" ht="18" customHeight="1" x14ac:dyDescent="0.25">
      <c r="A5" s="263" t="s">
        <v>23</v>
      </c>
      <c r="B5" s="265"/>
      <c r="C5" s="265"/>
      <c r="D5" s="265"/>
      <c r="E5" s="265"/>
      <c r="F5" s="265"/>
      <c r="G5" s="265"/>
    </row>
    <row r="6" spans="1:10" x14ac:dyDescent="0.25">
      <c r="A6" s="11"/>
      <c r="B6" s="11"/>
      <c r="C6" s="11"/>
      <c r="D6" s="11"/>
      <c r="E6" s="11"/>
      <c r="F6" s="153"/>
      <c r="G6" s="16" t="s">
        <v>70</v>
      </c>
    </row>
    <row r="7" spans="1:10" ht="31.5" x14ac:dyDescent="0.25">
      <c r="A7" s="14" t="s">
        <v>13</v>
      </c>
      <c r="B7" s="17" t="s">
        <v>14</v>
      </c>
      <c r="C7" s="17" t="s">
        <v>15</v>
      </c>
      <c r="D7" s="17" t="s">
        <v>37</v>
      </c>
      <c r="E7" s="14" t="s">
        <v>137</v>
      </c>
      <c r="F7" s="14" t="s">
        <v>161</v>
      </c>
      <c r="G7" s="14" t="s">
        <v>141</v>
      </c>
      <c r="H7" s="276" t="s">
        <v>142</v>
      </c>
      <c r="I7" s="277"/>
      <c r="J7" s="278"/>
    </row>
    <row r="8" spans="1:10" ht="30" x14ac:dyDescent="0.25">
      <c r="A8" s="18">
        <v>8</v>
      </c>
      <c r="B8" s="18"/>
      <c r="C8" s="18"/>
      <c r="D8" s="18" t="s">
        <v>24</v>
      </c>
      <c r="E8" s="19">
        <f>E9</f>
        <v>0</v>
      </c>
      <c r="F8" s="19">
        <f t="shared" ref="F8:H12" si="0">F9</f>
        <v>0</v>
      </c>
      <c r="G8" s="19">
        <f t="shared" si="0"/>
        <v>0</v>
      </c>
      <c r="H8" s="271">
        <f t="shared" si="0"/>
        <v>0</v>
      </c>
      <c r="I8" s="279"/>
      <c r="J8" s="280"/>
    </row>
    <row r="9" spans="1:10" x14ac:dyDescent="0.25">
      <c r="A9" s="18"/>
      <c r="B9" s="20">
        <v>81</v>
      </c>
      <c r="C9" s="20"/>
      <c r="D9" s="20" t="s">
        <v>28</v>
      </c>
      <c r="E9" s="21">
        <f>E10</f>
        <v>0</v>
      </c>
      <c r="F9" s="21">
        <f>F10</f>
        <v>0</v>
      </c>
      <c r="G9" s="21">
        <f>G10</f>
        <v>0</v>
      </c>
      <c r="H9" s="268">
        <v>0</v>
      </c>
      <c r="I9" s="269"/>
      <c r="J9" s="270"/>
    </row>
    <row r="10" spans="1:10" x14ac:dyDescent="0.25">
      <c r="A10" s="22"/>
      <c r="B10" s="22"/>
      <c r="C10" s="22">
        <v>31</v>
      </c>
      <c r="D10" s="23" t="s">
        <v>30</v>
      </c>
      <c r="E10" s="21">
        <v>0</v>
      </c>
      <c r="F10" s="21">
        <v>0</v>
      </c>
      <c r="G10" s="21">
        <v>0</v>
      </c>
      <c r="H10" s="268">
        <v>0</v>
      </c>
      <c r="I10" s="269"/>
      <c r="J10" s="270"/>
    </row>
    <row r="11" spans="1:10" ht="45" x14ac:dyDescent="0.25">
      <c r="A11" s="24">
        <v>5</v>
      </c>
      <c r="B11" s="24"/>
      <c r="C11" s="24"/>
      <c r="D11" s="25" t="s">
        <v>25</v>
      </c>
      <c r="E11" s="19">
        <f>E12</f>
        <v>0</v>
      </c>
      <c r="F11" s="19">
        <f t="shared" ref="F11:G12" si="1">F12</f>
        <v>37000</v>
      </c>
      <c r="G11" s="19">
        <f t="shared" si="1"/>
        <v>0</v>
      </c>
      <c r="H11" s="271">
        <f t="shared" si="0"/>
        <v>0</v>
      </c>
      <c r="I11" s="272"/>
      <c r="J11" s="273"/>
    </row>
    <row r="12" spans="1:10" ht="45" x14ac:dyDescent="0.25">
      <c r="A12" s="20"/>
      <c r="B12" s="20">
        <v>54</v>
      </c>
      <c r="C12" s="20"/>
      <c r="D12" s="26" t="s">
        <v>29</v>
      </c>
      <c r="E12" s="21">
        <f>E13</f>
        <v>0</v>
      </c>
      <c r="F12" s="21">
        <f t="shared" si="1"/>
        <v>37000</v>
      </c>
      <c r="G12" s="21">
        <f t="shared" si="1"/>
        <v>0</v>
      </c>
      <c r="H12" s="268">
        <f t="shared" si="0"/>
        <v>0</v>
      </c>
      <c r="I12" s="269"/>
      <c r="J12" s="270"/>
    </row>
    <row r="13" spans="1:10" x14ac:dyDescent="0.25">
      <c r="A13" s="20"/>
      <c r="B13" s="20"/>
      <c r="C13" s="22">
        <v>31</v>
      </c>
      <c r="D13" s="22" t="s">
        <v>30</v>
      </c>
      <c r="E13" s="21">
        <v>0</v>
      </c>
      <c r="F13" s="21">
        <v>37000</v>
      </c>
      <c r="G13" s="21"/>
      <c r="H13" s="268"/>
      <c r="I13" s="274"/>
      <c r="J13" s="275"/>
    </row>
  </sheetData>
  <mergeCells count="10">
    <mergeCell ref="A3:G3"/>
    <mergeCell ref="A5:G5"/>
    <mergeCell ref="A1:G1"/>
    <mergeCell ref="H7:J7"/>
    <mergeCell ref="H8:J8"/>
    <mergeCell ref="H9:J9"/>
    <mergeCell ref="H10:J10"/>
    <mergeCell ref="H11:J11"/>
    <mergeCell ref="H12:J12"/>
    <mergeCell ref="H13:J13"/>
  </mergeCells>
  <phoneticPr fontId="0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"/>
  <sheetViews>
    <sheetView tabSelected="1" workbookViewId="0">
      <selection activeCell="Q24" sqref="Q24"/>
    </sheetView>
  </sheetViews>
  <sheetFormatPr defaultRowHeight="15.75" x14ac:dyDescent="0.25"/>
  <cols>
    <col min="1" max="1" width="20.85546875" style="13" bestFit="1" customWidth="1"/>
    <col min="2" max="2" width="8.42578125" style="13" bestFit="1" customWidth="1"/>
    <col min="3" max="3" width="5.42578125" style="13" bestFit="1" customWidth="1"/>
    <col min="4" max="4" width="30.85546875" style="13" customWidth="1"/>
    <col min="5" max="5" width="20.85546875" style="13" hidden="1" customWidth="1"/>
    <col min="6" max="6" width="18.42578125" style="13" hidden="1" customWidth="1"/>
    <col min="7" max="10" width="17.7109375" style="13" hidden="1" customWidth="1"/>
    <col min="11" max="13" width="17.7109375" style="13" customWidth="1"/>
    <col min="14" max="14" width="16.140625" style="13" customWidth="1"/>
    <col min="15" max="16" width="9.140625" style="13"/>
    <col min="17" max="17" width="12.7109375" style="13" bestFit="1" customWidth="1"/>
    <col min="18" max="18" width="10.140625" style="13" bestFit="1" customWidth="1"/>
    <col min="19" max="19" width="11.7109375" style="13" bestFit="1" customWidth="1"/>
    <col min="20" max="20" width="9.85546875" style="13" bestFit="1" customWidth="1"/>
    <col min="21" max="16384" width="9.140625" style="13"/>
  </cols>
  <sheetData>
    <row r="1" spans="1:20" ht="33" customHeight="1" x14ac:dyDescent="0.25">
      <c r="A1" s="267" t="s">
        <v>171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</row>
    <row r="2" spans="1:20" ht="33" customHeight="1" x14ac:dyDescent="0.25">
      <c r="A2" s="147"/>
      <c r="B2" s="147"/>
      <c r="C2" s="147"/>
      <c r="D2" s="147"/>
      <c r="E2" s="147"/>
      <c r="F2" s="147"/>
      <c r="G2" s="147"/>
      <c r="H2" s="151"/>
      <c r="I2" s="151"/>
      <c r="J2" s="159"/>
      <c r="K2" s="159"/>
      <c r="L2" s="204"/>
      <c r="M2" s="204"/>
      <c r="N2" s="147"/>
      <c r="O2" s="147"/>
    </row>
    <row r="3" spans="1:20" ht="18" customHeight="1" x14ac:dyDescent="0.25">
      <c r="A3" s="136">
        <v>45460</v>
      </c>
      <c r="B3" s="11"/>
      <c r="C3" s="11"/>
      <c r="D3" s="11"/>
      <c r="E3" s="11"/>
      <c r="F3" s="104"/>
      <c r="G3" s="104"/>
      <c r="H3" s="150"/>
      <c r="I3" s="150"/>
      <c r="J3" s="158"/>
      <c r="K3" s="158"/>
      <c r="L3" s="203"/>
      <c r="M3" s="203"/>
      <c r="N3" s="11"/>
    </row>
    <row r="4" spans="1:20" x14ac:dyDescent="0.25">
      <c r="A4" s="263" t="s">
        <v>73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4"/>
    </row>
    <row r="5" spans="1:20" x14ac:dyDescent="0.25">
      <c r="A5" s="145"/>
      <c r="B5" s="145"/>
      <c r="C5" s="145"/>
      <c r="D5" s="145"/>
      <c r="E5" s="145"/>
      <c r="F5" s="145"/>
      <c r="G5" s="145"/>
      <c r="H5" s="150"/>
      <c r="I5" s="150"/>
      <c r="J5" s="158"/>
      <c r="K5" s="158"/>
      <c r="L5" s="203"/>
      <c r="M5" s="203"/>
      <c r="N5" s="146"/>
    </row>
    <row r="6" spans="1:20" x14ac:dyDescent="0.25">
      <c r="A6" s="145"/>
      <c r="B6" s="145"/>
      <c r="C6" s="145"/>
      <c r="D6" s="145"/>
      <c r="E6" s="145"/>
      <c r="F6" s="145"/>
      <c r="G6" s="145"/>
      <c r="H6" s="150"/>
      <c r="I6" s="150"/>
      <c r="J6" s="158"/>
      <c r="K6" s="158"/>
      <c r="L6" s="203"/>
      <c r="M6" s="203"/>
      <c r="N6" s="146"/>
    </row>
    <row r="7" spans="1:20" ht="45" x14ac:dyDescent="0.25">
      <c r="A7" s="14" t="s">
        <v>74</v>
      </c>
      <c r="B7" s="276" t="s">
        <v>41</v>
      </c>
      <c r="C7" s="309"/>
      <c r="D7" s="310"/>
      <c r="E7" s="14" t="s">
        <v>34</v>
      </c>
      <c r="F7" s="14" t="s">
        <v>107</v>
      </c>
      <c r="G7" s="109" t="s">
        <v>137</v>
      </c>
      <c r="H7" s="109" t="s">
        <v>138</v>
      </c>
      <c r="I7" s="109" t="s">
        <v>161</v>
      </c>
      <c r="J7" s="109" t="s">
        <v>127</v>
      </c>
      <c r="K7" s="109" t="s">
        <v>168</v>
      </c>
      <c r="L7" s="109" t="s">
        <v>127</v>
      </c>
      <c r="M7" s="109" t="s">
        <v>166</v>
      </c>
      <c r="N7" s="14" t="s">
        <v>139</v>
      </c>
    </row>
    <row r="8" spans="1:20" s="78" customFormat="1" ht="15" x14ac:dyDescent="0.25">
      <c r="A8" s="76" t="s">
        <v>72</v>
      </c>
      <c r="B8" s="311" t="s">
        <v>105</v>
      </c>
      <c r="C8" s="312"/>
      <c r="D8" s="313"/>
      <c r="E8" s="77" t="e">
        <f t="shared" ref="E8:N8" si="0">E9+E28+E38+E60+E70+E74</f>
        <v>#REF!</v>
      </c>
      <c r="F8" s="77" t="e">
        <f t="shared" si="0"/>
        <v>#REF!</v>
      </c>
      <c r="G8" s="77" t="e">
        <f t="shared" si="0"/>
        <v>#REF!</v>
      </c>
      <c r="H8" s="77" t="e">
        <f t="shared" si="0"/>
        <v>#REF!</v>
      </c>
      <c r="I8" s="199">
        <f t="shared" si="0"/>
        <v>9892281.2740000002</v>
      </c>
      <c r="J8" s="199">
        <f t="shared" si="0"/>
        <v>2200810.73</v>
      </c>
      <c r="K8" s="199">
        <f t="shared" si="0"/>
        <v>12093092.004000001</v>
      </c>
      <c r="L8" s="199">
        <f t="shared" si="0"/>
        <v>173018.78000000003</v>
      </c>
      <c r="M8" s="199">
        <f t="shared" si="0"/>
        <v>12266110.784</v>
      </c>
      <c r="N8" s="77">
        <f t="shared" si="0"/>
        <v>0</v>
      </c>
      <c r="Q8" s="141"/>
    </row>
    <row r="9" spans="1:20" s="78" customFormat="1" ht="15" x14ac:dyDescent="0.25">
      <c r="A9" s="79" t="s">
        <v>117</v>
      </c>
      <c r="B9" s="314" t="s">
        <v>75</v>
      </c>
      <c r="C9" s="315"/>
      <c r="D9" s="316"/>
      <c r="E9" s="80">
        <f>E10+E14+E18</f>
        <v>7654451</v>
      </c>
      <c r="F9" s="80">
        <f>F10+F14+F18</f>
        <v>443113.11</v>
      </c>
      <c r="G9" s="80">
        <f>G10+G14+G18</f>
        <v>8100218.5699999994</v>
      </c>
      <c r="H9" s="80">
        <f>H10+H14+H18</f>
        <v>7654450.9699999997</v>
      </c>
      <c r="I9" s="80">
        <f t="shared" ref="I9" si="1">I10+I14+I18</f>
        <v>8347145.0039999997</v>
      </c>
      <c r="J9" s="80">
        <f>J10+J14+J18+J25</f>
        <v>748770</v>
      </c>
      <c r="K9" s="80">
        <f>K10+K14+K18+K25</f>
        <v>9095915.0040000007</v>
      </c>
      <c r="L9" s="80">
        <f t="shared" ref="L9" si="2">L10+L14+L18+L25</f>
        <v>126500</v>
      </c>
      <c r="M9" s="80">
        <f>M10+M14+M18+M25</f>
        <v>9222415.0040000007</v>
      </c>
      <c r="N9" s="80">
        <f>N10+N14+N18</f>
        <v>0</v>
      </c>
      <c r="Q9" s="141"/>
    </row>
    <row r="10" spans="1:20" s="78" customFormat="1" ht="15" x14ac:dyDescent="0.25">
      <c r="A10" s="81" t="s">
        <v>118</v>
      </c>
      <c r="B10" s="317" t="s">
        <v>84</v>
      </c>
      <c r="C10" s="318"/>
      <c r="D10" s="319"/>
      <c r="E10" s="77">
        <f>E11</f>
        <v>0</v>
      </c>
      <c r="F10" s="77">
        <f t="shared" ref="F10:M10" si="3">F11</f>
        <v>68800</v>
      </c>
      <c r="G10" s="77">
        <f t="shared" si="3"/>
        <v>68800</v>
      </c>
      <c r="H10" s="77">
        <f t="shared" si="3"/>
        <v>0</v>
      </c>
      <c r="I10" s="199">
        <f t="shared" si="3"/>
        <v>111597.44</v>
      </c>
      <c r="J10" s="199">
        <f t="shared" si="3"/>
        <v>0</v>
      </c>
      <c r="K10" s="199">
        <f t="shared" si="3"/>
        <v>111597.44</v>
      </c>
      <c r="L10" s="199">
        <f t="shared" si="3"/>
        <v>0</v>
      </c>
      <c r="M10" s="199">
        <f t="shared" si="3"/>
        <v>111597.44</v>
      </c>
      <c r="N10" s="77">
        <f t="shared" ref="N10" si="4">N11</f>
        <v>0</v>
      </c>
      <c r="Q10" s="141"/>
      <c r="S10" s="141"/>
      <c r="T10" s="141"/>
    </row>
    <row r="11" spans="1:20" s="78" customFormat="1" ht="15" x14ac:dyDescent="0.25">
      <c r="A11" s="81">
        <v>3</v>
      </c>
      <c r="B11" s="301" t="s">
        <v>18</v>
      </c>
      <c r="C11" s="302"/>
      <c r="D11" s="303"/>
      <c r="E11" s="82">
        <f>E12+E13</f>
        <v>0</v>
      </c>
      <c r="F11" s="82">
        <f t="shared" ref="F11:M11" si="5">F12+F13</f>
        <v>68800</v>
      </c>
      <c r="G11" s="82">
        <f t="shared" si="5"/>
        <v>68800</v>
      </c>
      <c r="H11" s="82">
        <f t="shared" si="5"/>
        <v>0</v>
      </c>
      <c r="I11" s="200">
        <f t="shared" si="5"/>
        <v>111597.44</v>
      </c>
      <c r="J11" s="200">
        <f t="shared" si="5"/>
        <v>0</v>
      </c>
      <c r="K11" s="200">
        <f t="shared" si="5"/>
        <v>111597.44</v>
      </c>
      <c r="L11" s="200">
        <f t="shared" si="5"/>
        <v>0</v>
      </c>
      <c r="M11" s="200">
        <f t="shared" si="5"/>
        <v>111597.44</v>
      </c>
      <c r="N11" s="82">
        <f>N12+N13</f>
        <v>0</v>
      </c>
      <c r="Q11" s="141"/>
      <c r="S11" s="141"/>
      <c r="T11" s="141"/>
    </row>
    <row r="12" spans="1:20" s="78" customFormat="1" ht="15" x14ac:dyDescent="0.25">
      <c r="A12" s="83">
        <v>31</v>
      </c>
      <c r="B12" s="320" t="s">
        <v>19</v>
      </c>
      <c r="C12" s="321"/>
      <c r="D12" s="322"/>
      <c r="E12" s="84">
        <v>0</v>
      </c>
      <c r="F12" s="84">
        <v>0</v>
      </c>
      <c r="G12" s="84">
        <f>E12+F12</f>
        <v>0</v>
      </c>
      <c r="H12" s="84"/>
      <c r="I12" s="201">
        <f>G12+H12</f>
        <v>0</v>
      </c>
      <c r="J12" s="201"/>
      <c r="K12" s="201">
        <f>I12+J12</f>
        <v>0</v>
      </c>
      <c r="L12" s="201"/>
      <c r="M12" s="201">
        <f>K12+L12</f>
        <v>0</v>
      </c>
      <c r="N12" s="84">
        <f>I12*1.025</f>
        <v>0</v>
      </c>
      <c r="Q12" s="141"/>
    </row>
    <row r="13" spans="1:20" s="78" customFormat="1" ht="15" x14ac:dyDescent="0.25">
      <c r="A13" s="83">
        <v>32</v>
      </c>
      <c r="B13" s="281" t="s">
        <v>78</v>
      </c>
      <c r="C13" s="304"/>
      <c r="D13" s="305"/>
      <c r="E13" s="85">
        <v>0</v>
      </c>
      <c r="F13" s="85">
        <v>68800</v>
      </c>
      <c r="G13" s="84">
        <f>E13+F13</f>
        <v>68800</v>
      </c>
      <c r="H13" s="84"/>
      <c r="I13" s="201">
        <v>111597.44</v>
      </c>
      <c r="J13" s="201"/>
      <c r="K13" s="201">
        <f>I13+J13</f>
        <v>111597.44</v>
      </c>
      <c r="L13" s="201"/>
      <c r="M13" s="201">
        <f>K13+L13</f>
        <v>111597.44</v>
      </c>
      <c r="N13" s="84">
        <v>0</v>
      </c>
      <c r="Q13" s="141"/>
    </row>
    <row r="14" spans="1:20" s="78" customFormat="1" ht="24.95" customHeight="1" x14ac:dyDescent="0.25">
      <c r="A14" s="81" t="s">
        <v>119</v>
      </c>
      <c r="B14" s="301" t="s">
        <v>30</v>
      </c>
      <c r="C14" s="302"/>
      <c r="D14" s="303"/>
      <c r="E14" s="77">
        <f>E15</f>
        <v>344840.03</v>
      </c>
      <c r="F14" s="77">
        <f t="shared" ref="F14:N14" si="6">F15</f>
        <v>0</v>
      </c>
      <c r="G14" s="77">
        <f t="shared" si="6"/>
        <v>344840.03</v>
      </c>
      <c r="H14" s="77">
        <f t="shared" si="6"/>
        <v>344840</v>
      </c>
      <c r="I14" s="199">
        <f t="shared" si="6"/>
        <v>181651.72399999999</v>
      </c>
      <c r="J14" s="199">
        <f t="shared" si="6"/>
        <v>0</v>
      </c>
      <c r="K14" s="199">
        <f t="shared" si="6"/>
        <v>181651.72399999999</v>
      </c>
      <c r="L14" s="199">
        <f t="shared" si="6"/>
        <v>-150000</v>
      </c>
      <c r="M14" s="199">
        <f t="shared" si="6"/>
        <v>31651.723999999987</v>
      </c>
      <c r="N14" s="77">
        <f t="shared" si="6"/>
        <v>0</v>
      </c>
    </row>
    <row r="15" spans="1:20" s="78" customFormat="1" ht="15" x14ac:dyDescent="0.25">
      <c r="A15" s="81">
        <v>3</v>
      </c>
      <c r="B15" s="306" t="s">
        <v>18</v>
      </c>
      <c r="C15" s="307"/>
      <c r="D15" s="308"/>
      <c r="E15" s="86">
        <f>E16+E17</f>
        <v>344840.03</v>
      </c>
      <c r="F15" s="86">
        <f t="shared" ref="F15:G15" si="7">F16+F17</f>
        <v>0</v>
      </c>
      <c r="G15" s="86">
        <f t="shared" si="7"/>
        <v>344840.03</v>
      </c>
      <c r="H15" s="86">
        <f>H16+H17</f>
        <v>344840</v>
      </c>
      <c r="I15" s="197">
        <f>I16+I17</f>
        <v>181651.72399999999</v>
      </c>
      <c r="J15" s="197">
        <f t="shared" ref="J15:M15" si="8">J16+J17</f>
        <v>0</v>
      </c>
      <c r="K15" s="197">
        <f t="shared" si="8"/>
        <v>181651.72399999999</v>
      </c>
      <c r="L15" s="197">
        <f t="shared" si="8"/>
        <v>-150000</v>
      </c>
      <c r="M15" s="197">
        <f t="shared" si="8"/>
        <v>31651.723999999987</v>
      </c>
      <c r="N15" s="86">
        <f>N16+N17</f>
        <v>0</v>
      </c>
    </row>
    <row r="16" spans="1:20" s="78" customFormat="1" ht="18.75" customHeight="1" x14ac:dyDescent="0.25">
      <c r="A16" s="83">
        <v>31</v>
      </c>
      <c r="B16" s="281" t="s">
        <v>19</v>
      </c>
      <c r="C16" s="304"/>
      <c r="D16" s="305"/>
      <c r="E16" s="86">
        <v>344840.03</v>
      </c>
      <c r="F16" s="86"/>
      <c r="G16" s="86">
        <f>E16+F16</f>
        <v>344840.03</v>
      </c>
      <c r="H16" s="86">
        <v>344840</v>
      </c>
      <c r="I16" s="197">
        <v>181651.72399999999</v>
      </c>
      <c r="J16" s="197"/>
      <c r="K16" s="197">
        <f>I16+J16</f>
        <v>181651.72399999999</v>
      </c>
      <c r="L16" s="197">
        <v>-150000</v>
      </c>
      <c r="M16" s="197">
        <f>K16+L16</f>
        <v>31651.723999999987</v>
      </c>
      <c r="N16" s="86">
        <v>0</v>
      </c>
    </row>
    <row r="17" spans="1:14" s="78" customFormat="1" ht="18.75" customHeight="1" x14ac:dyDescent="0.25">
      <c r="A17" s="83">
        <v>32</v>
      </c>
      <c r="B17" s="281" t="s">
        <v>27</v>
      </c>
      <c r="C17" s="304"/>
      <c r="D17" s="305"/>
      <c r="E17" s="86">
        <v>0</v>
      </c>
      <c r="F17" s="86"/>
      <c r="G17" s="86">
        <f>E17+F17</f>
        <v>0</v>
      </c>
      <c r="H17" s="86"/>
      <c r="I17" s="197">
        <f>G17+H17</f>
        <v>0</v>
      </c>
      <c r="J17" s="197"/>
      <c r="K17" s="197">
        <f>I17+J17</f>
        <v>0</v>
      </c>
      <c r="L17" s="197"/>
      <c r="M17" s="197">
        <f>K17+L17</f>
        <v>0</v>
      </c>
      <c r="N17" s="86">
        <f>I17*1.025</f>
        <v>0</v>
      </c>
    </row>
    <row r="18" spans="1:14" s="78" customFormat="1" ht="18.75" customHeight="1" x14ac:dyDescent="0.25">
      <c r="A18" s="87" t="s">
        <v>120</v>
      </c>
      <c r="B18" s="301" t="s">
        <v>121</v>
      </c>
      <c r="C18" s="302"/>
      <c r="D18" s="303"/>
      <c r="E18" s="82">
        <f>E19</f>
        <v>7309610.9699999997</v>
      </c>
      <c r="F18" s="82">
        <f t="shared" ref="F18:N18" si="9">F19</f>
        <v>374313.11</v>
      </c>
      <c r="G18" s="82">
        <f t="shared" si="9"/>
        <v>7686578.5399999991</v>
      </c>
      <c r="H18" s="82">
        <f t="shared" si="9"/>
        <v>7309610.9699999997</v>
      </c>
      <c r="I18" s="200">
        <f t="shared" si="9"/>
        <v>8053895.8399999999</v>
      </c>
      <c r="J18" s="200">
        <f t="shared" si="9"/>
        <v>668770</v>
      </c>
      <c r="K18" s="200">
        <f t="shared" si="9"/>
        <v>8722665.8399999999</v>
      </c>
      <c r="L18" s="200">
        <f t="shared" si="9"/>
        <v>276500</v>
      </c>
      <c r="M18" s="200">
        <f t="shared" si="9"/>
        <v>8999165.8399999999</v>
      </c>
      <c r="N18" s="82">
        <f t="shared" si="9"/>
        <v>0</v>
      </c>
    </row>
    <row r="19" spans="1:14" s="78" customFormat="1" ht="18" customHeight="1" x14ac:dyDescent="0.25">
      <c r="A19" s="87">
        <v>3</v>
      </c>
      <c r="B19" s="284" t="s">
        <v>18</v>
      </c>
      <c r="C19" s="285"/>
      <c r="D19" s="286"/>
      <c r="E19" s="77">
        <f>E20+E21+E22</f>
        <v>7309610.9699999997</v>
      </c>
      <c r="F19" s="77">
        <f>F20+F21+F22+F23+F24</f>
        <v>374313.11</v>
      </c>
      <c r="G19" s="77">
        <f>G20+G21+G22+G24+G23</f>
        <v>7686578.5399999991</v>
      </c>
      <c r="H19" s="77">
        <f>H20+H21+H22+H23</f>
        <v>7309610.9699999997</v>
      </c>
      <c r="I19" s="199">
        <f>I20+I21+I22+I24+I23</f>
        <v>8053895.8399999999</v>
      </c>
      <c r="J19" s="199">
        <f>J20+J21+J22+J24+J23</f>
        <v>668770</v>
      </c>
      <c r="K19" s="199">
        <f>K20+K21+K22+K24+K23</f>
        <v>8722665.8399999999</v>
      </c>
      <c r="L19" s="199">
        <f t="shared" ref="L19:M19" si="10">L20+L21+L22+L24+L23</f>
        <v>276500</v>
      </c>
      <c r="M19" s="199">
        <f t="shared" si="10"/>
        <v>8999165.8399999999</v>
      </c>
      <c r="N19" s="77">
        <f>N20+N21+N22+N24</f>
        <v>0</v>
      </c>
    </row>
    <row r="20" spans="1:14" s="78" customFormat="1" ht="18.75" customHeight="1" x14ac:dyDescent="0.25">
      <c r="A20" s="83">
        <v>31</v>
      </c>
      <c r="B20" s="281" t="s">
        <v>19</v>
      </c>
      <c r="C20" s="282"/>
      <c r="D20" s="283"/>
      <c r="E20" s="88">
        <v>5413884.0300000003</v>
      </c>
      <c r="F20" s="88">
        <v>352100.56</v>
      </c>
      <c r="G20" s="88">
        <f>E20+F20</f>
        <v>5765984.5899999999</v>
      </c>
      <c r="H20" s="88">
        <v>5413884.0300000003</v>
      </c>
      <c r="I20" s="198">
        <v>6035994.2800000003</v>
      </c>
      <c r="J20" s="176">
        <v>648620</v>
      </c>
      <c r="K20" s="198">
        <f>I20+J20</f>
        <v>6684614.2800000003</v>
      </c>
      <c r="L20" s="198">
        <v>215000</v>
      </c>
      <c r="M20" s="198">
        <f>K20+L20</f>
        <v>6899614.2800000003</v>
      </c>
      <c r="N20" s="88">
        <v>0</v>
      </c>
    </row>
    <row r="21" spans="1:14" s="78" customFormat="1" ht="18" customHeight="1" x14ac:dyDescent="0.25">
      <c r="A21" s="83">
        <v>32</v>
      </c>
      <c r="B21" s="281" t="s">
        <v>78</v>
      </c>
      <c r="C21" s="282"/>
      <c r="D21" s="283"/>
      <c r="E21" s="88">
        <v>1882985.55</v>
      </c>
      <c r="F21" s="88">
        <v>9952.5499999999993</v>
      </c>
      <c r="G21" s="88">
        <f>E21+F21</f>
        <v>1892938.1</v>
      </c>
      <c r="H21" s="88">
        <v>1882985.55</v>
      </c>
      <c r="I21" s="198">
        <v>1996281.56</v>
      </c>
      <c r="J21" s="176">
        <v>17450</v>
      </c>
      <c r="K21" s="198">
        <f t="shared" ref="K21:K24" si="11">I21+J21</f>
        <v>2013731.56</v>
      </c>
      <c r="L21" s="198">
        <v>59500</v>
      </c>
      <c r="M21" s="198">
        <f t="shared" ref="M21:M24" si="12">K21+L21</f>
        <v>2073231.56</v>
      </c>
      <c r="N21" s="88">
        <v>0</v>
      </c>
    </row>
    <row r="22" spans="1:14" s="78" customFormat="1" ht="17.25" customHeight="1" x14ac:dyDescent="0.25">
      <c r="A22" s="83">
        <v>34</v>
      </c>
      <c r="B22" s="281" t="s">
        <v>47</v>
      </c>
      <c r="C22" s="282"/>
      <c r="D22" s="283"/>
      <c r="E22" s="88">
        <v>12741.39</v>
      </c>
      <c r="F22" s="88">
        <v>6950</v>
      </c>
      <c r="G22" s="88">
        <f>E22+F22</f>
        <v>19691.39</v>
      </c>
      <c r="H22" s="88">
        <v>12741.39</v>
      </c>
      <c r="I22" s="198">
        <v>18920</v>
      </c>
      <c r="J22" s="198"/>
      <c r="K22" s="198">
        <f t="shared" si="11"/>
        <v>18920</v>
      </c>
      <c r="L22" s="198"/>
      <c r="M22" s="198">
        <f t="shared" si="12"/>
        <v>18920</v>
      </c>
      <c r="N22" s="88">
        <v>0</v>
      </c>
    </row>
    <row r="23" spans="1:14" s="78" customFormat="1" ht="17.25" customHeight="1" x14ac:dyDescent="0.25">
      <c r="A23" s="83">
        <v>36</v>
      </c>
      <c r="B23" s="281" t="s">
        <v>136</v>
      </c>
      <c r="C23" s="296"/>
      <c r="D23" s="297"/>
      <c r="E23" s="88">
        <v>0</v>
      </c>
      <c r="F23" s="88">
        <v>5310</v>
      </c>
      <c r="G23" s="88">
        <f>E23+F23</f>
        <v>5310</v>
      </c>
      <c r="H23" s="88"/>
      <c r="I23" s="198">
        <v>0</v>
      </c>
      <c r="J23" s="198"/>
      <c r="K23" s="198">
        <f t="shared" si="11"/>
        <v>0</v>
      </c>
      <c r="L23" s="198"/>
      <c r="M23" s="198">
        <f t="shared" si="12"/>
        <v>0</v>
      </c>
      <c r="N23" s="88">
        <f>I23*1.025</f>
        <v>0</v>
      </c>
    </row>
    <row r="24" spans="1:14" s="78" customFormat="1" ht="17.25" customHeight="1" x14ac:dyDescent="0.25">
      <c r="A24" s="83">
        <v>38</v>
      </c>
      <c r="B24" s="281" t="s">
        <v>82</v>
      </c>
      <c r="C24" s="282"/>
      <c r="D24" s="283"/>
      <c r="E24" s="88">
        <v>2654.46</v>
      </c>
      <c r="F24" s="88">
        <v>0</v>
      </c>
      <c r="G24" s="88">
        <f>E24+F24</f>
        <v>2654.46</v>
      </c>
      <c r="H24" s="88">
        <v>2654.46</v>
      </c>
      <c r="I24" s="198">
        <v>2700</v>
      </c>
      <c r="J24" s="198">
        <v>2700</v>
      </c>
      <c r="K24" s="198">
        <f t="shared" si="11"/>
        <v>5400</v>
      </c>
      <c r="L24" s="198">
        <v>2000</v>
      </c>
      <c r="M24" s="198">
        <f t="shared" si="12"/>
        <v>7400</v>
      </c>
      <c r="N24" s="88">
        <v>0</v>
      </c>
    </row>
    <row r="25" spans="1:14" s="78" customFormat="1" ht="17.25" customHeight="1" x14ac:dyDescent="0.25">
      <c r="A25" s="87" t="s">
        <v>92</v>
      </c>
      <c r="B25" s="284" t="s">
        <v>93</v>
      </c>
      <c r="C25" s="285"/>
      <c r="D25" s="286"/>
      <c r="E25" s="88"/>
      <c r="F25" s="88"/>
      <c r="G25" s="88"/>
      <c r="H25" s="88"/>
      <c r="I25" s="196">
        <f>I26</f>
        <v>0</v>
      </c>
      <c r="J25" s="196">
        <f t="shared" ref="J25:N26" si="13">J26</f>
        <v>80000</v>
      </c>
      <c r="K25" s="196">
        <f t="shared" si="13"/>
        <v>80000</v>
      </c>
      <c r="L25" s="196">
        <f t="shared" si="13"/>
        <v>0</v>
      </c>
      <c r="M25" s="196">
        <f t="shared" si="13"/>
        <v>80000</v>
      </c>
      <c r="N25" s="138">
        <f t="shared" si="13"/>
        <v>0</v>
      </c>
    </row>
    <row r="26" spans="1:14" s="78" customFormat="1" ht="17.25" customHeight="1" x14ac:dyDescent="0.25">
      <c r="A26" s="87">
        <v>3</v>
      </c>
      <c r="B26" s="284" t="s">
        <v>18</v>
      </c>
      <c r="C26" s="285"/>
      <c r="D26" s="286"/>
      <c r="E26" s="88"/>
      <c r="F26" s="88"/>
      <c r="G26" s="88"/>
      <c r="H26" s="88"/>
      <c r="I26" s="196">
        <f>I27</f>
        <v>0</v>
      </c>
      <c r="J26" s="196">
        <f t="shared" si="13"/>
        <v>80000</v>
      </c>
      <c r="K26" s="196">
        <f t="shared" si="13"/>
        <v>80000</v>
      </c>
      <c r="L26" s="196">
        <f t="shared" si="13"/>
        <v>0</v>
      </c>
      <c r="M26" s="196">
        <f t="shared" si="13"/>
        <v>80000</v>
      </c>
      <c r="N26" s="138">
        <f t="shared" si="13"/>
        <v>0</v>
      </c>
    </row>
    <row r="27" spans="1:14" s="78" customFormat="1" ht="17.25" customHeight="1" x14ac:dyDescent="0.25">
      <c r="A27" s="83">
        <v>32</v>
      </c>
      <c r="B27" s="281" t="s">
        <v>27</v>
      </c>
      <c r="C27" s="296"/>
      <c r="D27" s="297"/>
      <c r="E27" s="88"/>
      <c r="F27" s="88"/>
      <c r="G27" s="88"/>
      <c r="H27" s="88"/>
      <c r="I27" s="198">
        <v>0</v>
      </c>
      <c r="J27" s="198">
        <v>80000</v>
      </c>
      <c r="K27" s="198">
        <f>J27+I27</f>
        <v>80000</v>
      </c>
      <c r="L27" s="198"/>
      <c r="M27" s="198">
        <f>K27+L27</f>
        <v>80000</v>
      </c>
      <c r="N27" s="185">
        <v>0</v>
      </c>
    </row>
    <row r="28" spans="1:14" s="78" customFormat="1" ht="15" x14ac:dyDescent="0.25">
      <c r="A28" s="79" t="s">
        <v>83</v>
      </c>
      <c r="B28" s="287" t="s">
        <v>85</v>
      </c>
      <c r="C28" s="288"/>
      <c r="D28" s="289"/>
      <c r="E28" s="80">
        <f>E32+E36</f>
        <v>249386.16</v>
      </c>
      <c r="F28" s="80">
        <f>F29+F32+F35</f>
        <v>13683.160000000003</v>
      </c>
      <c r="G28" s="80">
        <f>G29+G32+G35</f>
        <v>263069.32</v>
      </c>
      <c r="H28" s="80">
        <f>H29+H32+H35</f>
        <v>249386.16</v>
      </c>
      <c r="I28" s="80">
        <f t="shared" ref="I28:M28" si="14">I29+I32+I35</f>
        <v>258629</v>
      </c>
      <c r="J28" s="80">
        <f t="shared" si="14"/>
        <v>800</v>
      </c>
      <c r="K28" s="80">
        <f t="shared" si="14"/>
        <v>259429</v>
      </c>
      <c r="L28" s="80">
        <f t="shared" si="14"/>
        <v>5000</v>
      </c>
      <c r="M28" s="80">
        <f t="shared" si="14"/>
        <v>264429</v>
      </c>
      <c r="N28" s="80">
        <f t="shared" ref="N28" si="15">N29+N32+N35</f>
        <v>0</v>
      </c>
    </row>
    <row r="29" spans="1:14" s="78" customFormat="1" ht="15" x14ac:dyDescent="0.25">
      <c r="A29" s="137" t="s">
        <v>76</v>
      </c>
      <c r="B29" s="284" t="s">
        <v>84</v>
      </c>
      <c r="C29" s="285"/>
      <c r="D29" s="286"/>
      <c r="E29" s="138">
        <f t="shared" ref="E29:N30" si="16">E30</f>
        <v>0</v>
      </c>
      <c r="F29" s="138">
        <f t="shared" si="16"/>
        <v>38000</v>
      </c>
      <c r="G29" s="138">
        <f t="shared" si="16"/>
        <v>38000</v>
      </c>
      <c r="H29" s="138">
        <f t="shared" si="16"/>
        <v>0</v>
      </c>
      <c r="I29" s="196">
        <f t="shared" si="16"/>
        <v>27000</v>
      </c>
      <c r="J29" s="196">
        <f t="shared" si="16"/>
        <v>0</v>
      </c>
      <c r="K29" s="196">
        <f t="shared" si="16"/>
        <v>27000</v>
      </c>
      <c r="L29" s="196">
        <f t="shared" si="16"/>
        <v>0</v>
      </c>
      <c r="M29" s="196">
        <f t="shared" si="16"/>
        <v>27000</v>
      </c>
      <c r="N29" s="138">
        <f t="shared" si="16"/>
        <v>0</v>
      </c>
    </row>
    <row r="30" spans="1:14" s="78" customFormat="1" ht="15" x14ac:dyDescent="0.25">
      <c r="A30" s="137">
        <v>3</v>
      </c>
      <c r="B30" s="293" t="s">
        <v>18</v>
      </c>
      <c r="C30" s="294"/>
      <c r="D30" s="295"/>
      <c r="E30" s="139">
        <f t="shared" si="16"/>
        <v>0</v>
      </c>
      <c r="F30" s="139">
        <f t="shared" si="16"/>
        <v>38000</v>
      </c>
      <c r="G30" s="139">
        <f t="shared" si="16"/>
        <v>38000</v>
      </c>
      <c r="H30" s="139">
        <f t="shared" si="16"/>
        <v>0</v>
      </c>
      <c r="I30" s="197">
        <f t="shared" si="16"/>
        <v>27000</v>
      </c>
      <c r="J30" s="197">
        <f t="shared" si="16"/>
        <v>0</v>
      </c>
      <c r="K30" s="197">
        <f t="shared" si="16"/>
        <v>27000</v>
      </c>
      <c r="L30" s="197">
        <f t="shared" si="16"/>
        <v>0</v>
      </c>
      <c r="M30" s="197">
        <f t="shared" si="16"/>
        <v>27000</v>
      </c>
      <c r="N30" s="139">
        <f t="shared" si="16"/>
        <v>0</v>
      </c>
    </row>
    <row r="31" spans="1:14" s="78" customFormat="1" ht="15" x14ac:dyDescent="0.25">
      <c r="A31" s="140">
        <v>32</v>
      </c>
      <c r="B31" s="293" t="s">
        <v>78</v>
      </c>
      <c r="C31" s="294"/>
      <c r="D31" s="295"/>
      <c r="E31" s="139">
        <v>0</v>
      </c>
      <c r="F31" s="139">
        <v>38000</v>
      </c>
      <c r="G31" s="139">
        <f>E31+F31</f>
        <v>38000</v>
      </c>
      <c r="H31" s="139">
        <v>0</v>
      </c>
      <c r="I31" s="197">
        <v>27000</v>
      </c>
      <c r="J31" s="197"/>
      <c r="K31" s="197">
        <f>I31+J31</f>
        <v>27000</v>
      </c>
      <c r="L31" s="197"/>
      <c r="M31" s="197">
        <f>K31+L31</f>
        <v>27000</v>
      </c>
      <c r="N31" s="139">
        <v>0</v>
      </c>
    </row>
    <row r="32" spans="1:14" s="78" customFormat="1" ht="15" x14ac:dyDescent="0.25">
      <c r="A32" s="89" t="s">
        <v>79</v>
      </c>
      <c r="B32" s="284" t="s">
        <v>30</v>
      </c>
      <c r="C32" s="285"/>
      <c r="D32" s="286"/>
      <c r="E32" s="90">
        <f>E33</f>
        <v>39816.839999999997</v>
      </c>
      <c r="F32" s="90">
        <f t="shared" ref="F32:N33" si="17">F33</f>
        <v>15183.16</v>
      </c>
      <c r="G32" s="90">
        <f t="shared" si="17"/>
        <v>55000</v>
      </c>
      <c r="H32" s="90">
        <f t="shared" si="17"/>
        <v>39816.839999999997</v>
      </c>
      <c r="I32" s="196">
        <f t="shared" si="17"/>
        <v>50000</v>
      </c>
      <c r="J32" s="196">
        <f t="shared" si="17"/>
        <v>0</v>
      </c>
      <c r="K32" s="196">
        <f t="shared" si="17"/>
        <v>50000</v>
      </c>
      <c r="L32" s="196">
        <f t="shared" si="17"/>
        <v>0</v>
      </c>
      <c r="M32" s="196">
        <f t="shared" si="17"/>
        <v>50000</v>
      </c>
      <c r="N32" s="90">
        <f t="shared" si="17"/>
        <v>0</v>
      </c>
    </row>
    <row r="33" spans="1:17" s="78" customFormat="1" ht="15" x14ac:dyDescent="0.25">
      <c r="A33" s="91">
        <v>3</v>
      </c>
      <c r="B33" s="281" t="s">
        <v>18</v>
      </c>
      <c r="C33" s="282"/>
      <c r="D33" s="283"/>
      <c r="E33" s="88">
        <f>E34</f>
        <v>39816.839999999997</v>
      </c>
      <c r="F33" s="88">
        <f t="shared" si="17"/>
        <v>15183.16</v>
      </c>
      <c r="G33" s="88">
        <f t="shared" si="17"/>
        <v>55000</v>
      </c>
      <c r="H33" s="88">
        <f t="shared" si="17"/>
        <v>39816.839999999997</v>
      </c>
      <c r="I33" s="198">
        <f t="shared" si="17"/>
        <v>50000</v>
      </c>
      <c r="J33" s="198">
        <f t="shared" si="17"/>
        <v>0</v>
      </c>
      <c r="K33" s="198">
        <f t="shared" si="17"/>
        <v>50000</v>
      </c>
      <c r="L33" s="198">
        <f t="shared" si="17"/>
        <v>0</v>
      </c>
      <c r="M33" s="198">
        <f t="shared" si="17"/>
        <v>50000</v>
      </c>
      <c r="N33" s="88">
        <f t="shared" si="17"/>
        <v>0</v>
      </c>
    </row>
    <row r="34" spans="1:17" s="78" customFormat="1" ht="15" x14ac:dyDescent="0.25">
      <c r="A34" s="92">
        <v>32</v>
      </c>
      <c r="B34" s="281" t="s">
        <v>78</v>
      </c>
      <c r="C34" s="282"/>
      <c r="D34" s="283"/>
      <c r="E34" s="88">
        <v>39816.839999999997</v>
      </c>
      <c r="F34" s="88">
        <v>15183.16</v>
      </c>
      <c r="G34" s="88">
        <f>E34+F34</f>
        <v>55000</v>
      </c>
      <c r="H34" s="88">
        <v>39816.839999999997</v>
      </c>
      <c r="I34" s="198">
        <v>50000</v>
      </c>
      <c r="J34" s="198"/>
      <c r="K34" s="198">
        <f>I34+J34</f>
        <v>50000</v>
      </c>
      <c r="L34" s="198"/>
      <c r="M34" s="198">
        <f>K34+L34</f>
        <v>50000</v>
      </c>
      <c r="N34" s="88">
        <v>0</v>
      </c>
    </row>
    <row r="35" spans="1:17" s="78" customFormat="1" ht="15" x14ac:dyDescent="0.25">
      <c r="A35" s="91" t="s">
        <v>80</v>
      </c>
      <c r="B35" s="284" t="s">
        <v>81</v>
      </c>
      <c r="C35" s="285"/>
      <c r="D35" s="286"/>
      <c r="E35" s="90">
        <f>E36</f>
        <v>209569.32</v>
      </c>
      <c r="F35" s="90">
        <f t="shared" ref="F35:N36" si="18">F36</f>
        <v>-39500</v>
      </c>
      <c r="G35" s="90">
        <f t="shared" si="18"/>
        <v>170069.32</v>
      </c>
      <c r="H35" s="90">
        <f t="shared" si="18"/>
        <v>209569.32</v>
      </c>
      <c r="I35" s="196">
        <f t="shared" si="18"/>
        <v>181629</v>
      </c>
      <c r="J35" s="196">
        <f t="shared" si="18"/>
        <v>800</v>
      </c>
      <c r="K35" s="196">
        <f t="shared" si="18"/>
        <v>182429</v>
      </c>
      <c r="L35" s="196">
        <f t="shared" si="18"/>
        <v>5000</v>
      </c>
      <c r="M35" s="196">
        <f t="shared" si="18"/>
        <v>187429</v>
      </c>
      <c r="N35" s="90">
        <f t="shared" si="18"/>
        <v>0</v>
      </c>
    </row>
    <row r="36" spans="1:17" s="78" customFormat="1" ht="15" x14ac:dyDescent="0.25">
      <c r="A36" s="91">
        <v>3</v>
      </c>
      <c r="B36" s="281" t="s">
        <v>18</v>
      </c>
      <c r="C36" s="282"/>
      <c r="D36" s="283"/>
      <c r="E36" s="86">
        <f>E37</f>
        <v>209569.32</v>
      </c>
      <c r="F36" s="86">
        <f t="shared" si="18"/>
        <v>-39500</v>
      </c>
      <c r="G36" s="86">
        <f t="shared" si="18"/>
        <v>170069.32</v>
      </c>
      <c r="H36" s="86">
        <f t="shared" si="18"/>
        <v>209569.32</v>
      </c>
      <c r="I36" s="197">
        <f t="shared" si="18"/>
        <v>181629</v>
      </c>
      <c r="J36" s="197">
        <f t="shared" si="18"/>
        <v>800</v>
      </c>
      <c r="K36" s="197">
        <f t="shared" si="18"/>
        <v>182429</v>
      </c>
      <c r="L36" s="197">
        <f t="shared" si="18"/>
        <v>5000</v>
      </c>
      <c r="M36" s="197">
        <f t="shared" si="18"/>
        <v>187429</v>
      </c>
      <c r="N36" s="86">
        <f t="shared" si="18"/>
        <v>0</v>
      </c>
    </row>
    <row r="37" spans="1:17" s="78" customFormat="1" ht="15" x14ac:dyDescent="0.25">
      <c r="A37" s="92">
        <v>32</v>
      </c>
      <c r="B37" s="281" t="s">
        <v>78</v>
      </c>
      <c r="C37" s="282"/>
      <c r="D37" s="283"/>
      <c r="E37" s="88">
        <v>209569.32</v>
      </c>
      <c r="F37" s="88">
        <v>-39500</v>
      </c>
      <c r="G37" s="88">
        <f>E37+F37</f>
        <v>170069.32</v>
      </c>
      <c r="H37" s="88">
        <v>209569.32</v>
      </c>
      <c r="I37" s="198">
        <v>181629</v>
      </c>
      <c r="J37" s="198">
        <v>800</v>
      </c>
      <c r="K37" s="198">
        <f>I37+J37</f>
        <v>182429</v>
      </c>
      <c r="L37" s="198">
        <v>5000</v>
      </c>
      <c r="M37" s="198">
        <f>K37+L37</f>
        <v>187429</v>
      </c>
      <c r="N37" s="88">
        <v>0</v>
      </c>
    </row>
    <row r="38" spans="1:17" s="78" customFormat="1" ht="19.5" customHeight="1" x14ac:dyDescent="0.25">
      <c r="A38" s="93" t="s">
        <v>86</v>
      </c>
      <c r="B38" s="287" t="s">
        <v>87</v>
      </c>
      <c r="C38" s="288"/>
      <c r="D38" s="289"/>
      <c r="E38" s="94" t="e">
        <f>E39+E44+E51+#REF!</f>
        <v>#REF!</v>
      </c>
      <c r="F38" s="94" t="e">
        <f>F39+F44+F51+#REF!</f>
        <v>#REF!</v>
      </c>
      <c r="G38" s="94" t="e">
        <f>G39+G44+G51+#REF!</f>
        <v>#REF!</v>
      </c>
      <c r="H38" s="94" t="e">
        <f>H39+H44+H51+#REF!</f>
        <v>#REF!</v>
      </c>
      <c r="I38" s="94">
        <f>I39+I44+I51+I55</f>
        <v>1088397.27</v>
      </c>
      <c r="J38" s="94">
        <f t="shared" ref="J38:N38" si="19">J39+J44+J51+J55</f>
        <v>1376602.73</v>
      </c>
      <c r="K38" s="94">
        <f t="shared" si="19"/>
        <v>2465000</v>
      </c>
      <c r="L38" s="94">
        <f t="shared" si="19"/>
        <v>24518.780000000028</v>
      </c>
      <c r="M38" s="94">
        <f t="shared" si="19"/>
        <v>2489518.7799999998</v>
      </c>
      <c r="N38" s="94">
        <f t="shared" si="19"/>
        <v>0</v>
      </c>
    </row>
    <row r="39" spans="1:17" s="78" customFormat="1" ht="15" x14ac:dyDescent="0.25">
      <c r="A39" s="91" t="s">
        <v>76</v>
      </c>
      <c r="B39" s="284" t="s">
        <v>84</v>
      </c>
      <c r="C39" s="285"/>
      <c r="D39" s="286"/>
      <c r="E39" s="90">
        <f>E42</f>
        <v>0</v>
      </c>
      <c r="F39" s="90">
        <f>F40+F42</f>
        <v>42488.57</v>
      </c>
      <c r="G39" s="90">
        <f t="shared" ref="G39:N39" si="20">G40+G42</f>
        <v>42488.57</v>
      </c>
      <c r="H39" s="90">
        <f t="shared" si="20"/>
        <v>0</v>
      </c>
      <c r="I39" s="196">
        <f>I40+I42</f>
        <v>30139.72</v>
      </c>
      <c r="J39" s="196">
        <f t="shared" si="20"/>
        <v>1122032.46</v>
      </c>
      <c r="K39" s="196">
        <f t="shared" si="20"/>
        <v>1152172.18</v>
      </c>
      <c r="L39" s="196">
        <f t="shared" si="20"/>
        <v>-1152172.18</v>
      </c>
      <c r="M39" s="196">
        <f t="shared" si="20"/>
        <v>0</v>
      </c>
      <c r="N39" s="90">
        <f t="shared" si="20"/>
        <v>0</v>
      </c>
    </row>
    <row r="40" spans="1:17" s="78" customFormat="1" ht="15" x14ac:dyDescent="0.25">
      <c r="A40" s="91">
        <v>4</v>
      </c>
      <c r="B40" s="284" t="s">
        <v>88</v>
      </c>
      <c r="C40" s="296"/>
      <c r="D40" s="297"/>
      <c r="E40" s="86">
        <f>E41</f>
        <v>0</v>
      </c>
      <c r="F40" s="86">
        <f>F41</f>
        <v>23700</v>
      </c>
      <c r="G40" s="86">
        <f>G41</f>
        <v>23700</v>
      </c>
      <c r="H40" s="86">
        <f t="shared" ref="H40:M40" si="21">H41</f>
        <v>0</v>
      </c>
      <c r="I40" s="197">
        <f t="shared" si="21"/>
        <v>30139.72</v>
      </c>
      <c r="J40" s="197">
        <f t="shared" si="21"/>
        <v>1122032.46</v>
      </c>
      <c r="K40" s="197">
        <f t="shared" si="21"/>
        <v>1152172.18</v>
      </c>
      <c r="L40" s="197">
        <f t="shared" si="21"/>
        <v>-1152172.18</v>
      </c>
      <c r="M40" s="197">
        <f t="shared" si="21"/>
        <v>0</v>
      </c>
      <c r="N40" s="86">
        <v>0</v>
      </c>
    </row>
    <row r="41" spans="1:17" s="78" customFormat="1" ht="15" x14ac:dyDescent="0.25">
      <c r="A41" s="92">
        <v>42</v>
      </c>
      <c r="B41" s="281" t="s">
        <v>135</v>
      </c>
      <c r="C41" s="282"/>
      <c r="D41" s="283"/>
      <c r="E41" s="86">
        <v>0</v>
      </c>
      <c r="F41" s="86">
        <v>23700</v>
      </c>
      <c r="G41" s="86">
        <f>E41+F41</f>
        <v>23700</v>
      </c>
      <c r="H41" s="86"/>
      <c r="I41" s="197">
        <v>30139.72</v>
      </c>
      <c r="J41" s="175">
        <v>1122032.46</v>
      </c>
      <c r="K41" s="197">
        <f>I41+J41</f>
        <v>1152172.18</v>
      </c>
      <c r="L41" s="197">
        <v>-1152172.18</v>
      </c>
      <c r="M41" s="197">
        <f>K41+L41</f>
        <v>0</v>
      </c>
      <c r="N41" s="86">
        <v>0</v>
      </c>
    </row>
    <row r="42" spans="1:17" s="78" customFormat="1" ht="15" x14ac:dyDescent="0.25">
      <c r="A42" s="91">
        <v>5</v>
      </c>
      <c r="B42" s="281" t="s">
        <v>94</v>
      </c>
      <c r="C42" s="282"/>
      <c r="D42" s="283"/>
      <c r="E42" s="86">
        <f>E43</f>
        <v>0</v>
      </c>
      <c r="F42" s="86">
        <f>F43</f>
        <v>18788.57</v>
      </c>
      <c r="G42" s="86">
        <f t="shared" ref="G42:H42" si="22">G43</f>
        <v>18788.57</v>
      </c>
      <c r="H42" s="86">
        <f t="shared" si="22"/>
        <v>0</v>
      </c>
      <c r="I42" s="197">
        <v>0</v>
      </c>
      <c r="J42" s="197">
        <f>J43</f>
        <v>0</v>
      </c>
      <c r="K42" s="197">
        <f>K43</f>
        <v>0</v>
      </c>
      <c r="L42" s="197">
        <f t="shared" ref="L42:M42" si="23">L43</f>
        <v>0</v>
      </c>
      <c r="M42" s="197">
        <f t="shared" si="23"/>
        <v>0</v>
      </c>
      <c r="N42" s="86">
        <f t="shared" ref="N42" si="24">I42*1.025</f>
        <v>0</v>
      </c>
    </row>
    <row r="43" spans="1:17" s="78" customFormat="1" ht="15" x14ac:dyDescent="0.25">
      <c r="A43" s="92">
        <v>54</v>
      </c>
      <c r="B43" s="281" t="s">
        <v>125</v>
      </c>
      <c r="C43" s="282"/>
      <c r="D43" s="283"/>
      <c r="E43" s="88">
        <v>0</v>
      </c>
      <c r="F43" s="88">
        <v>18788.57</v>
      </c>
      <c r="G43" s="88">
        <f>E43+F43</f>
        <v>18788.57</v>
      </c>
      <c r="H43" s="88"/>
      <c r="I43" s="198">
        <v>0</v>
      </c>
      <c r="J43" s="198"/>
      <c r="K43" s="198">
        <f>J43+I43</f>
        <v>0</v>
      </c>
      <c r="L43" s="198"/>
      <c r="M43" s="198">
        <f>K43+L43</f>
        <v>0</v>
      </c>
      <c r="N43" s="86">
        <f>I43*1.025</f>
        <v>0</v>
      </c>
    </row>
    <row r="44" spans="1:17" s="78" customFormat="1" ht="15" x14ac:dyDescent="0.25">
      <c r="A44" s="91" t="s">
        <v>79</v>
      </c>
      <c r="B44" s="284" t="s">
        <v>30</v>
      </c>
      <c r="C44" s="285"/>
      <c r="D44" s="286"/>
      <c r="E44" s="77">
        <f>E45</f>
        <v>74457.490000000005</v>
      </c>
      <c r="F44" s="77">
        <f t="shared" ref="F44:N44" si="25">F45</f>
        <v>-7126.880000000001</v>
      </c>
      <c r="G44" s="77">
        <f t="shared" si="25"/>
        <v>67330.61</v>
      </c>
      <c r="H44" s="77">
        <f t="shared" si="25"/>
        <v>74457.490000000005</v>
      </c>
      <c r="I44" s="199">
        <f>I45+I49</f>
        <v>224360.28</v>
      </c>
      <c r="J44" s="199">
        <f t="shared" ref="J44:M44" si="26">J45+J49</f>
        <v>-20628.150000000001</v>
      </c>
      <c r="K44" s="199">
        <f t="shared" si="26"/>
        <v>203732.13</v>
      </c>
      <c r="L44" s="199">
        <f t="shared" si="26"/>
        <v>1500761.23</v>
      </c>
      <c r="M44" s="199">
        <f t="shared" si="26"/>
        <v>1704493.3599999999</v>
      </c>
      <c r="N44" s="77">
        <f t="shared" si="25"/>
        <v>0</v>
      </c>
    </row>
    <row r="45" spans="1:17" s="78" customFormat="1" ht="15" x14ac:dyDescent="0.25">
      <c r="A45" s="91">
        <v>4</v>
      </c>
      <c r="B45" s="281" t="s">
        <v>88</v>
      </c>
      <c r="C45" s="282"/>
      <c r="D45" s="283"/>
      <c r="E45" s="90">
        <f>E46+E47+E48</f>
        <v>74457.490000000005</v>
      </c>
      <c r="F45" s="90">
        <f>F46+F47+F48</f>
        <v>-7126.880000000001</v>
      </c>
      <c r="G45" s="90">
        <f t="shared" ref="G45:N45" si="27">G46+G47+G48</f>
        <v>67330.61</v>
      </c>
      <c r="H45" s="90">
        <f t="shared" si="27"/>
        <v>74457.490000000005</v>
      </c>
      <c r="I45" s="196">
        <f>I46+I47+I48</f>
        <v>187360.28</v>
      </c>
      <c r="J45" s="196">
        <f t="shared" si="27"/>
        <v>-20628.150000000001</v>
      </c>
      <c r="K45" s="196">
        <f t="shared" si="27"/>
        <v>166732.13</v>
      </c>
      <c r="L45" s="196">
        <f t="shared" si="27"/>
        <v>1500761.23</v>
      </c>
      <c r="M45" s="196">
        <f t="shared" si="27"/>
        <v>1667493.3599999999</v>
      </c>
      <c r="N45" s="90">
        <f t="shared" si="27"/>
        <v>0</v>
      </c>
    </row>
    <row r="46" spans="1:17" s="78" customFormat="1" ht="15" x14ac:dyDescent="0.25">
      <c r="A46" s="92">
        <v>41</v>
      </c>
      <c r="B46" s="298" t="s">
        <v>89</v>
      </c>
      <c r="C46" s="299"/>
      <c r="D46" s="300"/>
      <c r="E46" s="88">
        <v>13272.28</v>
      </c>
      <c r="F46" s="88">
        <v>-13272.28</v>
      </c>
      <c r="G46" s="88">
        <f>E46+F46</f>
        <v>0</v>
      </c>
      <c r="H46" s="88">
        <v>13272.28</v>
      </c>
      <c r="I46" s="198">
        <v>0</v>
      </c>
      <c r="J46" s="198">
        <v>0</v>
      </c>
      <c r="K46" s="198">
        <f>I46+J46</f>
        <v>0</v>
      </c>
      <c r="L46" s="198"/>
      <c r="M46" s="198">
        <f>K46+L46</f>
        <v>0</v>
      </c>
      <c r="N46" s="88">
        <f>I46*1.025</f>
        <v>0</v>
      </c>
    </row>
    <row r="47" spans="1:17" s="78" customFormat="1" ht="15" x14ac:dyDescent="0.25">
      <c r="A47" s="92">
        <v>42</v>
      </c>
      <c r="B47" s="281" t="s">
        <v>90</v>
      </c>
      <c r="C47" s="282"/>
      <c r="D47" s="283"/>
      <c r="E47" s="88">
        <v>47912.93</v>
      </c>
      <c r="F47" s="88">
        <v>-13854.6</v>
      </c>
      <c r="G47" s="88">
        <f t="shared" ref="G47:G48" si="28">E47+F47</f>
        <v>34058.33</v>
      </c>
      <c r="H47" s="88">
        <v>47912.93</v>
      </c>
      <c r="I47" s="198">
        <v>159360.28</v>
      </c>
      <c r="J47" s="198">
        <v>-12628.15</v>
      </c>
      <c r="K47" s="198">
        <f t="shared" ref="K47:K48" si="29">I47+J47</f>
        <v>146732.13</v>
      </c>
      <c r="L47" s="198">
        <v>1520761.23</v>
      </c>
      <c r="M47" s="198">
        <f t="shared" ref="M47:M48" si="30">K47+L47</f>
        <v>1667493.3599999999</v>
      </c>
      <c r="N47" s="88">
        <v>0</v>
      </c>
    </row>
    <row r="48" spans="1:17" s="78" customFormat="1" ht="15" x14ac:dyDescent="0.25">
      <c r="A48" s="92">
        <v>45</v>
      </c>
      <c r="B48" s="290" t="s">
        <v>91</v>
      </c>
      <c r="C48" s="291"/>
      <c r="D48" s="292"/>
      <c r="E48" s="88">
        <v>13272.28</v>
      </c>
      <c r="F48" s="88">
        <v>20000</v>
      </c>
      <c r="G48" s="88">
        <f t="shared" si="28"/>
        <v>33272.28</v>
      </c>
      <c r="H48" s="88">
        <v>13272.28</v>
      </c>
      <c r="I48" s="198">
        <v>28000</v>
      </c>
      <c r="J48" s="198">
        <v>-8000</v>
      </c>
      <c r="K48" s="198">
        <f t="shared" si="29"/>
        <v>20000</v>
      </c>
      <c r="L48" s="198">
        <v>-20000</v>
      </c>
      <c r="M48" s="198">
        <f t="shared" si="30"/>
        <v>0</v>
      </c>
      <c r="N48" s="88">
        <v>0</v>
      </c>
      <c r="Q48" s="141"/>
    </row>
    <row r="49" spans="1:18" s="78" customFormat="1" ht="15" customHeight="1" x14ac:dyDescent="0.25">
      <c r="A49" s="91">
        <v>5</v>
      </c>
      <c r="B49" s="284" t="s">
        <v>94</v>
      </c>
      <c r="C49" s="285"/>
      <c r="D49" s="286"/>
      <c r="E49" s="86">
        <f>E50</f>
        <v>35658.370000000003</v>
      </c>
      <c r="F49" s="86">
        <f>F50</f>
        <v>0</v>
      </c>
      <c r="G49" s="86">
        <f t="shared" ref="G49:N49" si="31">G50</f>
        <v>35658.370000000003</v>
      </c>
      <c r="H49" s="86">
        <f t="shared" si="31"/>
        <v>35658.370000000003</v>
      </c>
      <c r="I49" s="197">
        <f t="shared" si="31"/>
        <v>37000</v>
      </c>
      <c r="J49" s="197">
        <f t="shared" si="31"/>
        <v>0</v>
      </c>
      <c r="K49" s="197">
        <f t="shared" si="31"/>
        <v>37000</v>
      </c>
      <c r="L49" s="197">
        <f t="shared" si="31"/>
        <v>0</v>
      </c>
      <c r="M49" s="197">
        <f t="shared" si="31"/>
        <v>37000</v>
      </c>
      <c r="N49" s="86">
        <f t="shared" si="31"/>
        <v>0</v>
      </c>
      <c r="Q49" s="141"/>
    </row>
    <row r="50" spans="1:18" s="78" customFormat="1" ht="15" x14ac:dyDescent="0.25">
      <c r="A50" s="92">
        <v>54</v>
      </c>
      <c r="B50" s="281" t="s">
        <v>95</v>
      </c>
      <c r="C50" s="282"/>
      <c r="D50" s="283"/>
      <c r="E50" s="88">
        <v>35658.370000000003</v>
      </c>
      <c r="F50" s="88">
        <v>0</v>
      </c>
      <c r="G50" s="88">
        <f>E50+F50</f>
        <v>35658.370000000003</v>
      </c>
      <c r="H50" s="88">
        <v>35658.370000000003</v>
      </c>
      <c r="I50" s="198">
        <v>37000</v>
      </c>
      <c r="J50" s="198"/>
      <c r="K50" s="198">
        <f>I50+J50</f>
        <v>37000</v>
      </c>
      <c r="L50" s="198"/>
      <c r="M50" s="198">
        <f>K50+L50</f>
        <v>37000</v>
      </c>
      <c r="N50" s="88">
        <v>0</v>
      </c>
      <c r="Q50" s="141"/>
    </row>
    <row r="51" spans="1:18" s="78" customFormat="1" ht="15" x14ac:dyDescent="0.25">
      <c r="A51" s="91" t="s">
        <v>92</v>
      </c>
      <c r="B51" s="284" t="s">
        <v>93</v>
      </c>
      <c r="C51" s="285"/>
      <c r="D51" s="286"/>
      <c r="E51" s="77">
        <f>E52</f>
        <v>809609.13</v>
      </c>
      <c r="F51" s="77">
        <f t="shared" ref="F51:N52" si="32">F52</f>
        <v>0</v>
      </c>
      <c r="G51" s="77">
        <f t="shared" si="32"/>
        <v>809609.13</v>
      </c>
      <c r="H51" s="77">
        <f t="shared" si="32"/>
        <v>809609.13</v>
      </c>
      <c r="I51" s="199">
        <f t="shared" si="32"/>
        <v>833897.27</v>
      </c>
      <c r="J51" s="199">
        <f t="shared" si="32"/>
        <v>-80000</v>
      </c>
      <c r="K51" s="199">
        <f t="shared" si="32"/>
        <v>753897.27</v>
      </c>
      <c r="L51" s="199">
        <f t="shared" si="32"/>
        <v>-324070.27</v>
      </c>
      <c r="M51" s="199">
        <f t="shared" si="32"/>
        <v>429827</v>
      </c>
      <c r="N51" s="77">
        <f t="shared" si="32"/>
        <v>0</v>
      </c>
    </row>
    <row r="52" spans="1:18" s="78" customFormat="1" ht="15" x14ac:dyDescent="0.25">
      <c r="A52" s="91">
        <v>4</v>
      </c>
      <c r="B52" s="281" t="s">
        <v>88</v>
      </c>
      <c r="C52" s="282"/>
      <c r="D52" s="283"/>
      <c r="E52" s="88">
        <f>E53</f>
        <v>809609.13</v>
      </c>
      <c r="F52" s="88">
        <f>F53</f>
        <v>0</v>
      </c>
      <c r="G52" s="88">
        <f t="shared" si="32"/>
        <v>809609.13</v>
      </c>
      <c r="H52" s="88">
        <f t="shared" si="32"/>
        <v>809609.13</v>
      </c>
      <c r="I52" s="198">
        <f t="shared" si="32"/>
        <v>833897.27</v>
      </c>
      <c r="J52" s="198">
        <f t="shared" si="32"/>
        <v>-80000</v>
      </c>
      <c r="K52" s="198">
        <f t="shared" si="32"/>
        <v>753897.27</v>
      </c>
      <c r="L52" s="198">
        <f>L53+L54</f>
        <v>-324070.27</v>
      </c>
      <c r="M52" s="198">
        <f>M53+M54</f>
        <v>429827</v>
      </c>
      <c r="N52" s="88">
        <f t="shared" si="32"/>
        <v>0</v>
      </c>
    </row>
    <row r="53" spans="1:18" s="78" customFormat="1" ht="15" x14ac:dyDescent="0.25">
      <c r="A53" s="92">
        <v>42</v>
      </c>
      <c r="B53" s="281" t="s">
        <v>90</v>
      </c>
      <c r="C53" s="282"/>
      <c r="D53" s="283"/>
      <c r="E53" s="88">
        <v>809609.13</v>
      </c>
      <c r="F53" s="88"/>
      <c r="G53" s="88">
        <v>809609.13</v>
      </c>
      <c r="H53" s="88">
        <v>809609.13</v>
      </c>
      <c r="I53" s="198">
        <v>833897.27</v>
      </c>
      <c r="J53" s="198">
        <v>-80000</v>
      </c>
      <c r="K53" s="198">
        <f>I53+J53</f>
        <v>753897.27</v>
      </c>
      <c r="L53" s="198">
        <v>-357067.77</v>
      </c>
      <c r="M53" s="198">
        <f>K53+L53</f>
        <v>396829.5</v>
      </c>
      <c r="N53" s="88">
        <v>0</v>
      </c>
    </row>
    <row r="54" spans="1:18" s="78" customFormat="1" ht="15" x14ac:dyDescent="0.25">
      <c r="A54" s="92">
        <v>45</v>
      </c>
      <c r="B54" s="281" t="s">
        <v>91</v>
      </c>
      <c r="C54" s="282"/>
      <c r="D54" s="283"/>
      <c r="E54" s="88"/>
      <c r="F54" s="88"/>
      <c r="G54" s="88"/>
      <c r="H54" s="88"/>
      <c r="I54" s="198"/>
      <c r="J54" s="198"/>
      <c r="K54" s="198"/>
      <c r="L54" s="198">
        <v>32997.5</v>
      </c>
      <c r="M54" s="198">
        <f>K54+L54</f>
        <v>32997.5</v>
      </c>
      <c r="N54" s="88"/>
    </row>
    <row r="55" spans="1:18" s="78" customFormat="1" ht="15" x14ac:dyDescent="0.25">
      <c r="A55" s="91" t="s">
        <v>156</v>
      </c>
      <c r="B55" s="284" t="s">
        <v>157</v>
      </c>
      <c r="C55" s="296"/>
      <c r="D55" s="297"/>
      <c r="E55" s="77"/>
      <c r="F55" s="77"/>
      <c r="G55" s="77"/>
      <c r="H55" s="77"/>
      <c r="I55" s="199">
        <f t="shared" ref="I55:M55" si="33">I56</f>
        <v>0</v>
      </c>
      <c r="J55" s="199">
        <f t="shared" si="33"/>
        <v>355198.42</v>
      </c>
      <c r="K55" s="199">
        <f t="shared" si="33"/>
        <v>355198.42</v>
      </c>
      <c r="L55" s="199">
        <f t="shared" si="33"/>
        <v>0</v>
      </c>
      <c r="M55" s="199">
        <f t="shared" si="33"/>
        <v>355198.42</v>
      </c>
      <c r="N55" s="77">
        <v>0</v>
      </c>
    </row>
    <row r="56" spans="1:18" s="78" customFormat="1" ht="15" x14ac:dyDescent="0.25">
      <c r="A56" s="91">
        <v>4</v>
      </c>
      <c r="B56" s="281" t="s">
        <v>88</v>
      </c>
      <c r="C56" s="282"/>
      <c r="D56" s="283"/>
      <c r="E56" s="77"/>
      <c r="F56" s="77"/>
      <c r="G56" s="77"/>
      <c r="H56" s="77"/>
      <c r="I56" s="197">
        <f>I57+I58</f>
        <v>0</v>
      </c>
      <c r="J56" s="197">
        <f>J57+J58+J59</f>
        <v>355198.42</v>
      </c>
      <c r="K56" s="197">
        <f>K57+K58+K59</f>
        <v>355198.42</v>
      </c>
      <c r="L56" s="197">
        <f>L57+L58+L59</f>
        <v>0</v>
      </c>
      <c r="M56" s="197">
        <f>K56+L56</f>
        <v>355198.42</v>
      </c>
      <c r="N56" s="77">
        <v>0</v>
      </c>
    </row>
    <row r="57" spans="1:18" s="78" customFormat="1" ht="15" x14ac:dyDescent="0.25">
      <c r="A57" s="92">
        <v>41</v>
      </c>
      <c r="B57" s="298" t="s">
        <v>89</v>
      </c>
      <c r="C57" s="299"/>
      <c r="D57" s="300"/>
      <c r="E57" s="77"/>
      <c r="F57" s="77"/>
      <c r="G57" s="77"/>
      <c r="H57" s="77"/>
      <c r="I57" s="197">
        <v>0</v>
      </c>
      <c r="J57" s="197">
        <v>15000</v>
      </c>
      <c r="K57" s="197">
        <f>I57+J57</f>
        <v>15000</v>
      </c>
      <c r="L57" s="197"/>
      <c r="M57" s="197">
        <f t="shared" ref="M57:M59" si="34">K57+L57</f>
        <v>15000</v>
      </c>
      <c r="N57" s="86">
        <v>0</v>
      </c>
    </row>
    <row r="58" spans="1:18" s="78" customFormat="1" ht="15" x14ac:dyDescent="0.25">
      <c r="A58" s="92">
        <v>42</v>
      </c>
      <c r="B58" s="281" t="s">
        <v>90</v>
      </c>
      <c r="C58" s="282"/>
      <c r="D58" s="283"/>
      <c r="E58" s="77"/>
      <c r="F58" s="77"/>
      <c r="G58" s="77"/>
      <c r="H58" s="77"/>
      <c r="I58" s="197">
        <v>0</v>
      </c>
      <c r="J58" s="197">
        <v>309198.42</v>
      </c>
      <c r="K58" s="197">
        <f t="shared" ref="K58:K59" si="35">I58+J58</f>
        <v>309198.42</v>
      </c>
      <c r="L58" s="197">
        <v>7997.5</v>
      </c>
      <c r="M58" s="197">
        <f t="shared" si="34"/>
        <v>317195.92</v>
      </c>
      <c r="N58" s="86">
        <v>0</v>
      </c>
    </row>
    <row r="59" spans="1:18" s="78" customFormat="1" ht="15" x14ac:dyDescent="0.25">
      <c r="A59" s="92">
        <v>45</v>
      </c>
      <c r="B59" s="281" t="s">
        <v>91</v>
      </c>
      <c r="C59" s="296"/>
      <c r="D59" s="297"/>
      <c r="E59" s="77"/>
      <c r="F59" s="77"/>
      <c r="G59" s="77"/>
      <c r="H59" s="77"/>
      <c r="I59" s="197">
        <v>0</v>
      </c>
      <c r="J59" s="197">
        <v>31000</v>
      </c>
      <c r="K59" s="197">
        <f t="shared" si="35"/>
        <v>31000</v>
      </c>
      <c r="L59" s="197">
        <v>-7997.5</v>
      </c>
      <c r="M59" s="197">
        <f t="shared" si="34"/>
        <v>23002.5</v>
      </c>
      <c r="N59" s="86">
        <v>0</v>
      </c>
    </row>
    <row r="60" spans="1:18" s="78" customFormat="1" ht="15" x14ac:dyDescent="0.25">
      <c r="A60" s="93" t="s">
        <v>96</v>
      </c>
      <c r="B60" s="287" t="s">
        <v>97</v>
      </c>
      <c r="C60" s="288"/>
      <c r="D60" s="289"/>
      <c r="E60" s="94">
        <f>E61+E65+E67</f>
        <v>138187.06</v>
      </c>
      <c r="F60" s="94">
        <f t="shared" ref="F60" si="36">F61+F65+F67</f>
        <v>0</v>
      </c>
      <c r="G60" s="94">
        <f>F60+E60</f>
        <v>138187.06</v>
      </c>
      <c r="H60" s="94">
        <f>H61+H64+H67</f>
        <v>138187.06</v>
      </c>
      <c r="I60" s="94">
        <f>I61+I64+I67</f>
        <v>138201</v>
      </c>
      <c r="J60" s="94">
        <f t="shared" ref="J60:M60" si="37">J61+J64+J67</f>
        <v>71158</v>
      </c>
      <c r="K60" s="94">
        <f t="shared" si="37"/>
        <v>209359</v>
      </c>
      <c r="L60" s="94">
        <f t="shared" si="37"/>
        <v>10000</v>
      </c>
      <c r="M60" s="94">
        <f t="shared" si="37"/>
        <v>219359</v>
      </c>
      <c r="N60" s="94">
        <f>N61+N64+N67</f>
        <v>0</v>
      </c>
    </row>
    <row r="61" spans="1:18" s="78" customFormat="1" ht="15" x14ac:dyDescent="0.25">
      <c r="A61" s="91" t="s">
        <v>76</v>
      </c>
      <c r="B61" s="284" t="s">
        <v>84</v>
      </c>
      <c r="C61" s="285"/>
      <c r="D61" s="286"/>
      <c r="E61" s="77">
        <f>E62</f>
        <v>20306.59</v>
      </c>
      <c r="F61" s="77">
        <f t="shared" ref="F61:N62" si="38">F62</f>
        <v>0</v>
      </c>
      <c r="G61" s="77">
        <f t="shared" si="38"/>
        <v>20306.59</v>
      </c>
      <c r="H61" s="77">
        <f t="shared" si="38"/>
        <v>20306.59</v>
      </c>
      <c r="I61" s="199">
        <f t="shared" si="38"/>
        <v>45291</v>
      </c>
      <c r="J61" s="199">
        <f t="shared" si="38"/>
        <v>71158</v>
      </c>
      <c r="K61" s="199">
        <f t="shared" si="38"/>
        <v>116449</v>
      </c>
      <c r="L61" s="199">
        <f t="shared" si="38"/>
        <v>10000</v>
      </c>
      <c r="M61" s="199">
        <f t="shared" si="38"/>
        <v>126449</v>
      </c>
      <c r="N61" s="77">
        <f t="shared" si="38"/>
        <v>0</v>
      </c>
      <c r="R61" s="141"/>
    </row>
    <row r="62" spans="1:18" s="78" customFormat="1" ht="15" x14ac:dyDescent="0.25">
      <c r="A62" s="91">
        <v>3</v>
      </c>
      <c r="B62" s="281" t="s">
        <v>77</v>
      </c>
      <c r="C62" s="282"/>
      <c r="D62" s="283"/>
      <c r="E62" s="88">
        <f>E63</f>
        <v>20306.59</v>
      </c>
      <c r="F62" s="88">
        <f>F63</f>
        <v>0</v>
      </c>
      <c r="G62" s="88">
        <f t="shared" si="38"/>
        <v>20306.59</v>
      </c>
      <c r="H62" s="88">
        <f t="shared" si="38"/>
        <v>20306.59</v>
      </c>
      <c r="I62" s="198">
        <f t="shared" si="38"/>
        <v>45291</v>
      </c>
      <c r="J62" s="198">
        <f t="shared" si="38"/>
        <v>71158</v>
      </c>
      <c r="K62" s="198">
        <f t="shared" si="38"/>
        <v>116449</v>
      </c>
      <c r="L62" s="198">
        <f t="shared" si="38"/>
        <v>10000</v>
      </c>
      <c r="M62" s="198">
        <f t="shared" si="38"/>
        <v>126449</v>
      </c>
      <c r="N62" s="88">
        <f t="shared" si="38"/>
        <v>0</v>
      </c>
    </row>
    <row r="63" spans="1:18" s="78" customFormat="1" ht="15" x14ac:dyDescent="0.25">
      <c r="A63" s="95">
        <v>31</v>
      </c>
      <c r="B63" s="281" t="s">
        <v>98</v>
      </c>
      <c r="C63" s="282"/>
      <c r="D63" s="283"/>
      <c r="E63" s="88">
        <v>20306.59</v>
      </c>
      <c r="F63" s="88"/>
      <c r="G63" s="88">
        <v>20306.59</v>
      </c>
      <c r="H63" s="88">
        <v>20306.59</v>
      </c>
      <c r="I63" s="198">
        <v>45291</v>
      </c>
      <c r="J63" s="198">
        <v>71158</v>
      </c>
      <c r="K63" s="198">
        <f>I63+J63</f>
        <v>116449</v>
      </c>
      <c r="L63" s="198">
        <v>10000</v>
      </c>
      <c r="M63" s="198">
        <f>K63+L63</f>
        <v>126449</v>
      </c>
      <c r="N63" s="88">
        <v>0</v>
      </c>
      <c r="Q63" s="141"/>
    </row>
    <row r="64" spans="1:18" s="97" customFormat="1" ht="15" x14ac:dyDescent="0.25">
      <c r="A64" s="96" t="s">
        <v>99</v>
      </c>
      <c r="B64" s="284" t="s">
        <v>46</v>
      </c>
      <c r="C64" s="285"/>
      <c r="D64" s="286"/>
      <c r="E64" s="77">
        <f>E65</f>
        <v>24974.5</v>
      </c>
      <c r="F64" s="77">
        <f t="shared" ref="F64:N64" si="39">F65</f>
        <v>0</v>
      </c>
      <c r="G64" s="77">
        <f t="shared" si="39"/>
        <v>24974.5</v>
      </c>
      <c r="H64" s="77">
        <f t="shared" si="39"/>
        <v>24974.5</v>
      </c>
      <c r="I64" s="199">
        <f t="shared" si="39"/>
        <v>0</v>
      </c>
      <c r="J64" s="199">
        <f t="shared" si="39"/>
        <v>0</v>
      </c>
      <c r="K64" s="199">
        <f t="shared" si="39"/>
        <v>0</v>
      </c>
      <c r="L64" s="199">
        <f t="shared" si="39"/>
        <v>0</v>
      </c>
      <c r="M64" s="199">
        <f t="shared" si="39"/>
        <v>0</v>
      </c>
      <c r="N64" s="77">
        <f t="shared" si="39"/>
        <v>0</v>
      </c>
    </row>
    <row r="65" spans="1:14" s="97" customFormat="1" ht="15" x14ac:dyDescent="0.25">
      <c r="A65" s="98">
        <v>3</v>
      </c>
      <c r="B65" s="281" t="s">
        <v>100</v>
      </c>
      <c r="C65" s="282"/>
      <c r="D65" s="283"/>
      <c r="E65" s="86">
        <f>E66</f>
        <v>24974.5</v>
      </c>
      <c r="F65" s="86">
        <f>F66</f>
        <v>0</v>
      </c>
      <c r="G65" s="86">
        <f t="shared" ref="G65:N65" si="40">G66</f>
        <v>24974.5</v>
      </c>
      <c r="H65" s="86">
        <f t="shared" si="40"/>
        <v>24974.5</v>
      </c>
      <c r="I65" s="197">
        <f t="shared" si="40"/>
        <v>0</v>
      </c>
      <c r="J65" s="197">
        <f t="shared" si="40"/>
        <v>0</v>
      </c>
      <c r="K65" s="197">
        <f t="shared" si="40"/>
        <v>0</v>
      </c>
      <c r="L65" s="197">
        <f t="shared" si="40"/>
        <v>0</v>
      </c>
      <c r="M65" s="197">
        <f t="shared" si="40"/>
        <v>0</v>
      </c>
      <c r="N65" s="86">
        <f t="shared" si="40"/>
        <v>0</v>
      </c>
    </row>
    <row r="66" spans="1:14" s="78" customFormat="1" ht="15" x14ac:dyDescent="0.25">
      <c r="A66" s="99">
        <v>31</v>
      </c>
      <c r="B66" s="281" t="s">
        <v>19</v>
      </c>
      <c r="C66" s="282"/>
      <c r="D66" s="283"/>
      <c r="E66" s="88">
        <v>24974.5</v>
      </c>
      <c r="F66" s="88"/>
      <c r="G66" s="88">
        <v>24974.5</v>
      </c>
      <c r="H66" s="88">
        <v>24974.5</v>
      </c>
      <c r="I66" s="198">
        <v>0</v>
      </c>
      <c r="J66" s="198"/>
      <c r="K66" s="198">
        <f>I66+J66</f>
        <v>0</v>
      </c>
      <c r="L66" s="198"/>
      <c r="M66" s="198">
        <f>K66+L66</f>
        <v>0</v>
      </c>
      <c r="N66" s="88">
        <f>I66*1.025</f>
        <v>0</v>
      </c>
    </row>
    <row r="67" spans="1:14" s="78" customFormat="1" ht="15" x14ac:dyDescent="0.25">
      <c r="A67" s="110" t="s">
        <v>124</v>
      </c>
      <c r="B67" s="284" t="s">
        <v>147</v>
      </c>
      <c r="C67" s="285"/>
      <c r="D67" s="286"/>
      <c r="E67" s="90">
        <f>E68</f>
        <v>92905.97</v>
      </c>
      <c r="F67" s="90">
        <f t="shared" ref="F67:N68" si="41">F68</f>
        <v>0</v>
      </c>
      <c r="G67" s="90">
        <f t="shared" si="41"/>
        <v>92905.97</v>
      </c>
      <c r="H67" s="90">
        <f t="shared" si="41"/>
        <v>92905.97</v>
      </c>
      <c r="I67" s="196">
        <f t="shared" si="41"/>
        <v>92910</v>
      </c>
      <c r="J67" s="196">
        <f t="shared" si="41"/>
        <v>0</v>
      </c>
      <c r="K67" s="196">
        <f t="shared" si="41"/>
        <v>92910</v>
      </c>
      <c r="L67" s="196">
        <f t="shared" si="41"/>
        <v>0</v>
      </c>
      <c r="M67" s="196">
        <f t="shared" si="41"/>
        <v>92910</v>
      </c>
      <c r="N67" s="90">
        <f t="shared" si="41"/>
        <v>0</v>
      </c>
    </row>
    <row r="68" spans="1:14" s="78" customFormat="1" ht="15" x14ac:dyDescent="0.25">
      <c r="A68" s="110">
        <v>3</v>
      </c>
      <c r="B68" s="281" t="s">
        <v>77</v>
      </c>
      <c r="C68" s="282"/>
      <c r="D68" s="283"/>
      <c r="E68" s="88">
        <f>E69</f>
        <v>92905.97</v>
      </c>
      <c r="F68" s="88">
        <f>F69</f>
        <v>0</v>
      </c>
      <c r="G68" s="88">
        <f t="shared" si="41"/>
        <v>92905.97</v>
      </c>
      <c r="H68" s="88">
        <f t="shared" si="41"/>
        <v>92905.97</v>
      </c>
      <c r="I68" s="198">
        <f t="shared" si="41"/>
        <v>92910</v>
      </c>
      <c r="J68" s="198">
        <f t="shared" si="41"/>
        <v>0</v>
      </c>
      <c r="K68" s="198">
        <f t="shared" si="41"/>
        <v>92910</v>
      </c>
      <c r="L68" s="198">
        <f t="shared" si="41"/>
        <v>0</v>
      </c>
      <c r="M68" s="198">
        <f t="shared" si="41"/>
        <v>92910</v>
      </c>
      <c r="N68" s="88">
        <f t="shared" si="41"/>
        <v>0</v>
      </c>
    </row>
    <row r="69" spans="1:14" s="78" customFormat="1" ht="15" x14ac:dyDescent="0.25">
      <c r="A69" s="99">
        <v>31</v>
      </c>
      <c r="B69" s="281" t="s">
        <v>19</v>
      </c>
      <c r="C69" s="282"/>
      <c r="D69" s="283"/>
      <c r="E69" s="88">
        <v>92905.97</v>
      </c>
      <c r="F69" s="88"/>
      <c r="G69" s="88">
        <v>92905.97</v>
      </c>
      <c r="H69" s="88">
        <v>92905.97</v>
      </c>
      <c r="I69" s="198">
        <v>92910</v>
      </c>
      <c r="J69" s="198"/>
      <c r="K69" s="198">
        <f>I69+J69</f>
        <v>92910</v>
      </c>
      <c r="L69" s="198"/>
      <c r="M69" s="198">
        <f>K69+L69</f>
        <v>92910</v>
      </c>
      <c r="N69" s="88">
        <v>0</v>
      </c>
    </row>
    <row r="70" spans="1:14" s="97" customFormat="1" ht="15" x14ac:dyDescent="0.25">
      <c r="A70" s="100" t="s">
        <v>101</v>
      </c>
      <c r="B70" s="287" t="s">
        <v>123</v>
      </c>
      <c r="C70" s="288"/>
      <c r="D70" s="289"/>
      <c r="E70" s="94">
        <f>E71</f>
        <v>19908.419999999998</v>
      </c>
      <c r="F70" s="94">
        <f>F71+F72+F73</f>
        <v>0</v>
      </c>
      <c r="G70" s="94">
        <f t="shared" ref="G70:N72" si="42">G71</f>
        <v>19908.419999999998</v>
      </c>
      <c r="H70" s="94">
        <f t="shared" si="42"/>
        <v>19908.419999999998</v>
      </c>
      <c r="I70" s="94">
        <f t="shared" si="42"/>
        <v>19909</v>
      </c>
      <c r="J70" s="94">
        <f t="shared" si="42"/>
        <v>0</v>
      </c>
      <c r="K70" s="94">
        <f t="shared" si="42"/>
        <v>19909</v>
      </c>
      <c r="L70" s="94">
        <f t="shared" si="42"/>
        <v>0</v>
      </c>
      <c r="M70" s="94">
        <f t="shared" si="42"/>
        <v>19909</v>
      </c>
      <c r="N70" s="94">
        <f t="shared" si="42"/>
        <v>0</v>
      </c>
    </row>
    <row r="71" spans="1:14" s="97" customFormat="1" ht="15" x14ac:dyDescent="0.25">
      <c r="A71" s="98" t="s">
        <v>76</v>
      </c>
      <c r="B71" s="284" t="s">
        <v>84</v>
      </c>
      <c r="C71" s="285"/>
      <c r="D71" s="286"/>
      <c r="E71" s="77">
        <f>E72</f>
        <v>19908.419999999998</v>
      </c>
      <c r="F71" s="77">
        <f>F72</f>
        <v>0</v>
      </c>
      <c r="G71" s="77">
        <f t="shared" si="42"/>
        <v>19908.419999999998</v>
      </c>
      <c r="H71" s="77">
        <f t="shared" si="42"/>
        <v>19908.419999999998</v>
      </c>
      <c r="I71" s="199">
        <f t="shared" si="42"/>
        <v>19909</v>
      </c>
      <c r="J71" s="199">
        <f t="shared" si="42"/>
        <v>0</v>
      </c>
      <c r="K71" s="199">
        <f t="shared" si="42"/>
        <v>19909</v>
      </c>
      <c r="L71" s="199">
        <f t="shared" si="42"/>
        <v>0</v>
      </c>
      <c r="M71" s="199">
        <f t="shared" si="42"/>
        <v>19909</v>
      </c>
      <c r="N71" s="77">
        <f t="shared" si="42"/>
        <v>0</v>
      </c>
    </row>
    <row r="72" spans="1:14" s="97" customFormat="1" ht="15" x14ac:dyDescent="0.25">
      <c r="A72" s="98">
        <v>3</v>
      </c>
      <c r="B72" s="281" t="s">
        <v>18</v>
      </c>
      <c r="C72" s="282"/>
      <c r="D72" s="283"/>
      <c r="E72" s="88">
        <f>E73</f>
        <v>19908.419999999998</v>
      </c>
      <c r="F72" s="88">
        <f>F73</f>
        <v>0</v>
      </c>
      <c r="G72" s="88">
        <f t="shared" si="42"/>
        <v>19908.419999999998</v>
      </c>
      <c r="H72" s="88">
        <f t="shared" si="42"/>
        <v>19908.419999999998</v>
      </c>
      <c r="I72" s="198">
        <f t="shared" si="42"/>
        <v>19909</v>
      </c>
      <c r="J72" s="198">
        <f t="shared" si="42"/>
        <v>0</v>
      </c>
      <c r="K72" s="198">
        <f t="shared" si="42"/>
        <v>19909</v>
      </c>
      <c r="L72" s="198">
        <f t="shared" si="42"/>
        <v>0</v>
      </c>
      <c r="M72" s="198">
        <f t="shared" si="42"/>
        <v>19909</v>
      </c>
      <c r="N72" s="88">
        <f t="shared" si="42"/>
        <v>0</v>
      </c>
    </row>
    <row r="73" spans="1:14" s="97" customFormat="1" ht="15" x14ac:dyDescent="0.25">
      <c r="A73" s="101">
        <v>32</v>
      </c>
      <c r="B73" s="281" t="s">
        <v>78</v>
      </c>
      <c r="C73" s="282"/>
      <c r="D73" s="283"/>
      <c r="E73" s="86">
        <v>19908.419999999998</v>
      </c>
      <c r="F73" s="86">
        <v>0</v>
      </c>
      <c r="G73" s="86">
        <f>E73+F73</f>
        <v>19908.419999999998</v>
      </c>
      <c r="H73" s="86">
        <v>19908.419999999998</v>
      </c>
      <c r="I73" s="197">
        <v>19909</v>
      </c>
      <c r="J73" s="197"/>
      <c r="K73" s="197">
        <f>I73+J73</f>
        <v>19909</v>
      </c>
      <c r="L73" s="197"/>
      <c r="M73" s="197">
        <f>K73+L73</f>
        <v>19909</v>
      </c>
      <c r="N73" s="86">
        <v>0</v>
      </c>
    </row>
    <row r="74" spans="1:14" s="97" customFormat="1" ht="15" x14ac:dyDescent="0.25">
      <c r="A74" s="102" t="s">
        <v>102</v>
      </c>
      <c r="B74" s="287" t="s">
        <v>103</v>
      </c>
      <c r="C74" s="288"/>
      <c r="D74" s="289"/>
      <c r="E74" s="80">
        <f t="shared" ref="E74:N75" si="43">E75</f>
        <v>40148.65</v>
      </c>
      <c r="F74" s="80">
        <f t="shared" si="43"/>
        <v>-16148.650000000001</v>
      </c>
      <c r="G74" s="80">
        <f t="shared" si="43"/>
        <v>24000.000000000004</v>
      </c>
      <c r="H74" s="80">
        <f t="shared" si="43"/>
        <v>40148.65</v>
      </c>
      <c r="I74" s="80">
        <f t="shared" si="43"/>
        <v>40000</v>
      </c>
      <c r="J74" s="80">
        <f t="shared" si="43"/>
        <v>3480</v>
      </c>
      <c r="K74" s="80">
        <f t="shared" si="43"/>
        <v>43480</v>
      </c>
      <c r="L74" s="80">
        <f t="shared" si="43"/>
        <v>7000</v>
      </c>
      <c r="M74" s="80">
        <f t="shared" si="43"/>
        <v>50480</v>
      </c>
      <c r="N74" s="80">
        <f t="shared" si="43"/>
        <v>0</v>
      </c>
    </row>
    <row r="75" spans="1:14" s="97" customFormat="1" ht="15" x14ac:dyDescent="0.25">
      <c r="A75" s="98" t="s">
        <v>126</v>
      </c>
      <c r="B75" s="284" t="s">
        <v>104</v>
      </c>
      <c r="C75" s="285"/>
      <c r="D75" s="286"/>
      <c r="E75" s="77">
        <f t="shared" si="43"/>
        <v>40148.65</v>
      </c>
      <c r="F75" s="77">
        <f t="shared" si="43"/>
        <v>-16148.650000000001</v>
      </c>
      <c r="G75" s="77">
        <f t="shared" si="43"/>
        <v>24000.000000000004</v>
      </c>
      <c r="H75" s="77">
        <f t="shared" si="43"/>
        <v>40148.65</v>
      </c>
      <c r="I75" s="199">
        <f t="shared" si="43"/>
        <v>40000</v>
      </c>
      <c r="J75" s="199">
        <f t="shared" si="43"/>
        <v>3480</v>
      </c>
      <c r="K75" s="199">
        <f t="shared" si="43"/>
        <v>43480</v>
      </c>
      <c r="L75" s="199">
        <f t="shared" si="43"/>
        <v>7000</v>
      </c>
      <c r="M75" s="199">
        <f t="shared" si="43"/>
        <v>50480</v>
      </c>
      <c r="N75" s="77">
        <f t="shared" si="43"/>
        <v>0</v>
      </c>
    </row>
    <row r="76" spans="1:14" s="97" customFormat="1" ht="15" x14ac:dyDescent="0.25">
      <c r="A76" s="98">
        <v>3</v>
      </c>
      <c r="B76" s="281" t="s">
        <v>18</v>
      </c>
      <c r="C76" s="282"/>
      <c r="D76" s="283"/>
      <c r="E76" s="88">
        <f>E77+E78</f>
        <v>40148.65</v>
      </c>
      <c r="F76" s="88">
        <f>F77+F78</f>
        <v>-16148.650000000001</v>
      </c>
      <c r="G76" s="88">
        <f>G77+G78</f>
        <v>24000.000000000004</v>
      </c>
      <c r="H76" s="88">
        <f t="shared" ref="H76:M76" si="44">H77+H78</f>
        <v>40148.65</v>
      </c>
      <c r="I76" s="198">
        <f t="shared" si="44"/>
        <v>40000</v>
      </c>
      <c r="J76" s="198">
        <f t="shared" si="44"/>
        <v>3480</v>
      </c>
      <c r="K76" s="198">
        <f t="shared" si="44"/>
        <v>43480</v>
      </c>
      <c r="L76" s="198">
        <f t="shared" si="44"/>
        <v>7000</v>
      </c>
      <c r="M76" s="198">
        <f t="shared" si="44"/>
        <v>50480</v>
      </c>
      <c r="N76" s="88">
        <v>0</v>
      </c>
    </row>
    <row r="77" spans="1:14" s="78" customFormat="1" ht="15" x14ac:dyDescent="0.25">
      <c r="A77" s="99">
        <v>31</v>
      </c>
      <c r="B77" s="281" t="s">
        <v>19</v>
      </c>
      <c r="C77" s="282"/>
      <c r="D77" s="283"/>
      <c r="E77" s="88">
        <v>39013.550000000003</v>
      </c>
      <c r="F77" s="88">
        <v>-15649.45</v>
      </c>
      <c r="G77" s="88">
        <f>E77+F77</f>
        <v>23364.100000000002</v>
      </c>
      <c r="H77" s="88">
        <v>39013.550000000003</v>
      </c>
      <c r="I77" s="198">
        <v>38870</v>
      </c>
      <c r="J77" s="198">
        <v>3380</v>
      </c>
      <c r="K77" s="198">
        <f>I77+J77</f>
        <v>42250</v>
      </c>
      <c r="L77" s="198">
        <v>7000</v>
      </c>
      <c r="M77" s="198">
        <f>K77+L77</f>
        <v>49250</v>
      </c>
      <c r="N77" s="88">
        <v>0</v>
      </c>
    </row>
    <row r="78" spans="1:14" s="78" customFormat="1" ht="15" x14ac:dyDescent="0.25">
      <c r="A78" s="99">
        <v>32</v>
      </c>
      <c r="B78" s="281" t="s">
        <v>78</v>
      </c>
      <c r="C78" s="282"/>
      <c r="D78" s="283"/>
      <c r="E78" s="88">
        <v>1135.0999999999999</v>
      </c>
      <c r="F78" s="88">
        <v>-499.2</v>
      </c>
      <c r="G78" s="88">
        <f>E78+F78</f>
        <v>635.89999999999986</v>
      </c>
      <c r="H78" s="88">
        <v>1135.0999999999999</v>
      </c>
      <c r="I78" s="198">
        <v>1130</v>
      </c>
      <c r="J78" s="198">
        <v>100</v>
      </c>
      <c r="K78" s="198">
        <f>I78+J78</f>
        <v>1230</v>
      </c>
      <c r="L78" s="198"/>
      <c r="M78" s="198">
        <f>K78+L78</f>
        <v>1230</v>
      </c>
      <c r="N78" s="88">
        <v>0</v>
      </c>
    </row>
    <row r="80" spans="1:14" x14ac:dyDescent="0.25">
      <c r="G80" s="13" t="s">
        <v>134</v>
      </c>
      <c r="K80" s="13" t="s">
        <v>144</v>
      </c>
    </row>
    <row r="81" spans="4:13" x14ac:dyDescent="0.25">
      <c r="L81" s="13" t="s">
        <v>174</v>
      </c>
    </row>
    <row r="82" spans="4:13" x14ac:dyDescent="0.25">
      <c r="D82" s="111"/>
      <c r="L82" s="13" t="s">
        <v>175</v>
      </c>
    </row>
    <row r="83" spans="4:13" x14ac:dyDescent="0.25">
      <c r="D83" s="111"/>
    </row>
    <row r="84" spans="4:13" x14ac:dyDescent="0.25">
      <c r="D84" s="111"/>
    </row>
    <row r="85" spans="4:13" x14ac:dyDescent="0.25">
      <c r="D85" s="111"/>
    </row>
    <row r="86" spans="4:13" x14ac:dyDescent="0.25">
      <c r="G86" s="111"/>
      <c r="H86" s="111"/>
      <c r="I86" s="111"/>
      <c r="J86" s="111"/>
      <c r="K86" s="111"/>
      <c r="L86" s="111"/>
      <c r="M86" s="111"/>
    </row>
    <row r="87" spans="4:13" x14ac:dyDescent="0.25">
      <c r="D87" s="111"/>
      <c r="G87" s="111"/>
      <c r="H87" s="111"/>
      <c r="I87" s="111"/>
      <c r="J87" s="111"/>
      <c r="K87" s="111"/>
      <c r="L87" s="111"/>
      <c r="M87" s="111"/>
    </row>
    <row r="88" spans="4:13" x14ac:dyDescent="0.25">
      <c r="D88" s="111"/>
      <c r="G88" s="111"/>
      <c r="H88" s="111"/>
      <c r="I88" s="111"/>
      <c r="J88" s="111"/>
      <c r="K88" s="111"/>
      <c r="L88" s="111"/>
      <c r="M88" s="111"/>
    </row>
    <row r="89" spans="4:13" x14ac:dyDescent="0.25">
      <c r="D89" s="111"/>
      <c r="G89" s="111"/>
      <c r="H89" s="111"/>
      <c r="I89" s="111"/>
      <c r="J89" s="111"/>
      <c r="K89" s="111"/>
      <c r="L89" s="111"/>
      <c r="M89" s="111"/>
    </row>
    <row r="90" spans="4:13" x14ac:dyDescent="0.25">
      <c r="D90" s="111"/>
      <c r="G90" s="111"/>
      <c r="H90" s="111"/>
      <c r="I90" s="111"/>
      <c r="J90" s="111"/>
      <c r="K90" s="111"/>
      <c r="L90" s="111"/>
      <c r="M90" s="111"/>
    </row>
    <row r="91" spans="4:13" x14ac:dyDescent="0.25">
      <c r="D91" s="111"/>
      <c r="G91" s="111"/>
      <c r="H91" s="111"/>
      <c r="I91" s="111"/>
      <c r="J91" s="111"/>
      <c r="K91" s="111"/>
      <c r="L91" s="111"/>
      <c r="M91" s="111"/>
    </row>
    <row r="92" spans="4:13" x14ac:dyDescent="0.25">
      <c r="G92" s="111"/>
      <c r="H92" s="111"/>
      <c r="I92" s="111"/>
      <c r="J92" s="111"/>
      <c r="K92" s="111"/>
      <c r="L92" s="111"/>
      <c r="M92" s="111"/>
    </row>
    <row r="93" spans="4:13" x14ac:dyDescent="0.25">
      <c r="G93" s="111"/>
      <c r="H93" s="111"/>
      <c r="I93" s="111"/>
      <c r="J93" s="111"/>
      <c r="K93" s="111"/>
      <c r="L93" s="111"/>
      <c r="M93" s="111"/>
    </row>
    <row r="95" spans="4:13" x14ac:dyDescent="0.25">
      <c r="G95" s="111"/>
      <c r="H95" s="111"/>
      <c r="I95" s="111"/>
      <c r="J95" s="111"/>
      <c r="K95" s="111"/>
      <c r="L95" s="111"/>
      <c r="M95" s="111"/>
    </row>
  </sheetData>
  <mergeCells count="74">
    <mergeCell ref="B40:D40"/>
    <mergeCell ref="B41:D41"/>
    <mergeCell ref="B49:D49"/>
    <mergeCell ref="B50:D50"/>
    <mergeCell ref="B43:D43"/>
    <mergeCell ref="B47:D47"/>
    <mergeCell ref="B46:D46"/>
    <mergeCell ref="B19:D19"/>
    <mergeCell ref="B20:D20"/>
    <mergeCell ref="B21:D21"/>
    <mergeCell ref="B22:D22"/>
    <mergeCell ref="B24:D24"/>
    <mergeCell ref="B23:D23"/>
    <mergeCell ref="B15:D15"/>
    <mergeCell ref="B16:D16"/>
    <mergeCell ref="B18:D18"/>
    <mergeCell ref="B7:D7"/>
    <mergeCell ref="B8:D8"/>
    <mergeCell ref="B9:D9"/>
    <mergeCell ref="B10:D10"/>
    <mergeCell ref="B12:D12"/>
    <mergeCell ref="B17:D17"/>
    <mergeCell ref="A1:O1"/>
    <mergeCell ref="A4:N4"/>
    <mergeCell ref="B11:D11"/>
    <mergeCell ref="B13:D13"/>
    <mergeCell ref="B14:D14"/>
    <mergeCell ref="B55:D55"/>
    <mergeCell ref="B56:D56"/>
    <mergeCell ref="B57:D57"/>
    <mergeCell ref="B58:D58"/>
    <mergeCell ref="B70:D70"/>
    <mergeCell ref="B67:D67"/>
    <mergeCell ref="B68:D68"/>
    <mergeCell ref="B69:D69"/>
    <mergeCell ref="B64:D64"/>
    <mergeCell ref="B59:D59"/>
    <mergeCell ref="B65:D65"/>
    <mergeCell ref="B66:D66"/>
    <mergeCell ref="B60:D60"/>
    <mergeCell ref="B61:D61"/>
    <mergeCell ref="B62:D62"/>
    <mergeCell ref="B63:D63"/>
    <mergeCell ref="B71:D71"/>
    <mergeCell ref="B77:D77"/>
    <mergeCell ref="B78:D78"/>
    <mergeCell ref="B72:D72"/>
    <mergeCell ref="B73:D73"/>
    <mergeCell ref="B75:D75"/>
    <mergeCell ref="B76:D76"/>
    <mergeCell ref="B74:D74"/>
    <mergeCell ref="B29:D29"/>
    <mergeCell ref="B30:D30"/>
    <mergeCell ref="B31:D31"/>
    <mergeCell ref="B28:D28"/>
    <mergeCell ref="B25:D25"/>
    <mergeCell ref="B27:D27"/>
    <mergeCell ref="B26:D26"/>
    <mergeCell ref="B54:D54"/>
    <mergeCell ref="B37:D37"/>
    <mergeCell ref="B32:D32"/>
    <mergeCell ref="B33:D33"/>
    <mergeCell ref="B34:D34"/>
    <mergeCell ref="B35:D35"/>
    <mergeCell ref="B36:D36"/>
    <mergeCell ref="B38:D38"/>
    <mergeCell ref="B39:D39"/>
    <mergeCell ref="B53:D53"/>
    <mergeCell ref="B52:D52"/>
    <mergeCell ref="B48:D48"/>
    <mergeCell ref="B51:D51"/>
    <mergeCell ref="B42:D42"/>
    <mergeCell ref="B45:D45"/>
    <mergeCell ref="B44:D44"/>
  </mergeCells>
  <pageMargins left="0.23622047244094491" right="0.23622047244094491" top="0.74803149606299213" bottom="0.74803149606299213" header="0.31496062992125984" footer="0.31496062992125984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0" sqref="M30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 </vt:lpstr>
      <vt:lpstr>Rashodi prema funkcijskoj k </vt:lpstr>
      <vt:lpstr>Račun financiranja</vt:lpstr>
      <vt:lpstr>Posebni dio aktivnosti po progr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2024-06-21T06:35:17Z</cp:lastPrinted>
  <dcterms:created xsi:type="dcterms:W3CDTF">2022-08-12T12:51:27Z</dcterms:created>
  <dcterms:modified xsi:type="dcterms:W3CDTF">2024-06-25T08:31:53Z</dcterms:modified>
</cp:coreProperties>
</file>