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OŠKOVNICI I UGOVORI\dokumenti\FINANCIJSKI IZVJEŠTAJI OD 1.1.2022\FINANCIJSKI PLANOVI I TABELE\"/>
    </mc:Choice>
  </mc:AlternateContent>
  <bookViews>
    <workbookView xWindow="-120" yWindow="-120" windowWidth="29040" windowHeight="15840" tabRatio="605"/>
  </bookViews>
  <sheets>
    <sheet name="SAŽETAK" sheetId="10" r:id="rId1"/>
    <sheet name=" Račun prihoda i rashoda " sheetId="8" r:id="rId2"/>
    <sheet name="Rashodi prema funkcijskoj k " sheetId="9" r:id="rId3"/>
    <sheet name="Račun financiranja" sheetId="6" r:id="rId4"/>
    <sheet name="Posebni dio aktivnosti po progr" sheetId="11" r:id="rId5"/>
    <sheet name="List2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1" i="10" l="1"/>
  <c r="J45" i="11"/>
  <c r="I36" i="11" l="1"/>
  <c r="K71" i="11" l="1"/>
  <c r="K70" i="11"/>
  <c r="J69" i="11"/>
  <c r="K69" i="11"/>
  <c r="J68" i="11"/>
  <c r="K68" i="11"/>
  <c r="J67" i="11"/>
  <c r="K67" i="11"/>
  <c r="K66" i="11"/>
  <c r="J65" i="11"/>
  <c r="K65" i="11"/>
  <c r="J64" i="11"/>
  <c r="K64" i="11"/>
  <c r="J63" i="11"/>
  <c r="K63" i="11"/>
  <c r="K62" i="11"/>
  <c r="J61" i="11"/>
  <c r="K61" i="11"/>
  <c r="J60" i="11"/>
  <c r="K60" i="11"/>
  <c r="K59" i="11"/>
  <c r="J58" i="11"/>
  <c r="K58" i="11"/>
  <c r="J57" i="11"/>
  <c r="K57" i="11"/>
  <c r="K56" i="11"/>
  <c r="J55" i="11"/>
  <c r="K55" i="11"/>
  <c r="J54" i="11"/>
  <c r="K54" i="11"/>
  <c r="K53" i="11"/>
  <c r="K52" i="11"/>
  <c r="J51" i="11"/>
  <c r="K51" i="11"/>
  <c r="J50" i="11"/>
  <c r="K50" i="11"/>
  <c r="K49" i="11"/>
  <c r="J48" i="11"/>
  <c r="K48" i="11"/>
  <c r="J47" i="11"/>
  <c r="K47" i="11"/>
  <c r="K45" i="11"/>
  <c r="K46" i="11"/>
  <c r="K44" i="11"/>
  <c r="J43" i="11"/>
  <c r="J42" i="11" s="1"/>
  <c r="K41" i="11"/>
  <c r="K40" i="11" s="1"/>
  <c r="K39" i="11"/>
  <c r="J38" i="11"/>
  <c r="K38" i="11"/>
  <c r="J40" i="11"/>
  <c r="J37" i="11" s="1"/>
  <c r="K35" i="11"/>
  <c r="J34" i="11"/>
  <c r="K34" i="11"/>
  <c r="J33" i="11"/>
  <c r="K33" i="11"/>
  <c r="K32" i="11"/>
  <c r="J31" i="11"/>
  <c r="K31" i="11"/>
  <c r="J30" i="11"/>
  <c r="K30" i="11"/>
  <c r="K29" i="11"/>
  <c r="J28" i="11"/>
  <c r="K28" i="11"/>
  <c r="J27" i="11"/>
  <c r="K27" i="11"/>
  <c r="J26" i="11"/>
  <c r="K22" i="11"/>
  <c r="K23" i="11"/>
  <c r="K24" i="11"/>
  <c r="K25" i="11"/>
  <c r="K21" i="11"/>
  <c r="K18" i="11"/>
  <c r="K17" i="11"/>
  <c r="J16" i="11"/>
  <c r="K16" i="11"/>
  <c r="K14" i="11"/>
  <c r="K13" i="11"/>
  <c r="J12" i="11"/>
  <c r="K12" i="11"/>
  <c r="J11" i="11"/>
  <c r="K11" i="11"/>
  <c r="J20" i="11"/>
  <c r="J19" i="11" s="1"/>
  <c r="J10" i="11" s="1"/>
  <c r="J15" i="11"/>
  <c r="K15" i="11"/>
  <c r="J27" i="10"/>
  <c r="L27" i="10"/>
  <c r="L21" i="10"/>
  <c r="I109" i="8"/>
  <c r="I108" i="8"/>
  <c r="I107" i="8"/>
  <c r="I106" i="8"/>
  <c r="I105" i="8"/>
  <c r="I103" i="8"/>
  <c r="B12" i="9"/>
  <c r="J36" i="11" l="1"/>
  <c r="K43" i="11"/>
  <c r="K42" i="11" s="1"/>
  <c r="K36" i="11" s="1"/>
  <c r="K37" i="11"/>
  <c r="K20" i="11"/>
  <c r="K19" i="11" s="1"/>
  <c r="K10" i="11" s="1"/>
  <c r="K26" i="11"/>
  <c r="K9" i="11" l="1"/>
  <c r="K89" i="8" l="1"/>
  <c r="K86" i="8" s="1"/>
  <c r="K88" i="8"/>
  <c r="J86" i="8"/>
  <c r="K14" i="10" s="1"/>
  <c r="L14" i="10" s="1"/>
  <c r="K84" i="8"/>
  <c r="K85" i="8"/>
  <c r="K82" i="8" s="1"/>
  <c r="K83" i="8"/>
  <c r="J82" i="8"/>
  <c r="K79" i="8"/>
  <c r="K80" i="8"/>
  <c r="K81" i="8"/>
  <c r="K78" i="8"/>
  <c r="J77" i="8"/>
  <c r="J72" i="8" s="1"/>
  <c r="K13" i="10" s="1"/>
  <c r="L13" i="10" s="1"/>
  <c r="K75" i="8"/>
  <c r="K76" i="8"/>
  <c r="K73" i="8" s="1"/>
  <c r="K74" i="8"/>
  <c r="J73" i="8"/>
  <c r="K71" i="8"/>
  <c r="K70" i="8"/>
  <c r="J69" i="8"/>
  <c r="K69" i="8"/>
  <c r="K68" i="8"/>
  <c r="K67" i="8"/>
  <c r="J66" i="8"/>
  <c r="K66" i="8"/>
  <c r="K65" i="8"/>
  <c r="K63" i="8" s="1"/>
  <c r="K64" i="8"/>
  <c r="J63" i="8"/>
  <c r="K58" i="8"/>
  <c r="K59" i="8"/>
  <c r="K60" i="8"/>
  <c r="K61" i="8"/>
  <c r="K62" i="8"/>
  <c r="K57" i="8"/>
  <c r="K56" i="8"/>
  <c r="J55" i="8"/>
  <c r="K50" i="8"/>
  <c r="K51" i="8"/>
  <c r="K52" i="8"/>
  <c r="K53" i="8"/>
  <c r="K54" i="8"/>
  <c r="K49" i="8"/>
  <c r="J48" i="8"/>
  <c r="K48" i="8"/>
  <c r="K38" i="8"/>
  <c r="J37" i="8"/>
  <c r="K37" i="8"/>
  <c r="K36" i="8" s="1"/>
  <c r="J36" i="8"/>
  <c r="K77" i="8" l="1"/>
  <c r="K10" i="10"/>
  <c r="L10" i="10" s="1"/>
  <c r="E10" i="6"/>
  <c r="I110" i="8"/>
  <c r="L20" i="10"/>
  <c r="J47" i="8"/>
  <c r="K12" i="10" s="1"/>
  <c r="L12" i="10" s="1"/>
  <c r="L11" i="10" s="1"/>
  <c r="K72" i="8"/>
  <c r="K55" i="8"/>
  <c r="K47" i="8" s="1"/>
  <c r="K35" i="8"/>
  <c r="K34" i="8"/>
  <c r="J33" i="8"/>
  <c r="K33" i="8"/>
  <c r="K32" i="8"/>
  <c r="K31" i="8"/>
  <c r="J30" i="8"/>
  <c r="K30" i="8"/>
  <c r="K27" i="8"/>
  <c r="K28" i="8"/>
  <c r="K29" i="8"/>
  <c r="K26" i="8"/>
  <c r="J25" i="8"/>
  <c r="K24" i="8"/>
  <c r="I104" i="8" s="1"/>
  <c r="J23" i="8"/>
  <c r="K23" i="8"/>
  <c r="K21" i="8"/>
  <c r="K22" i="8"/>
  <c r="K19" i="8" s="1"/>
  <c r="K20" i="8"/>
  <c r="J19" i="8"/>
  <c r="K18" i="8"/>
  <c r="J17" i="8"/>
  <c r="K17" i="8"/>
  <c r="K14" i="8"/>
  <c r="K15" i="8"/>
  <c r="K16" i="8"/>
  <c r="K13" i="8"/>
  <c r="J12" i="8"/>
  <c r="K12" i="8"/>
  <c r="L22" i="10" l="1"/>
  <c r="K20" i="10"/>
  <c r="I111" i="8"/>
  <c r="K90" i="8"/>
  <c r="D12" i="9" s="1"/>
  <c r="J11" i="8"/>
  <c r="K9" i="10" s="1"/>
  <c r="L9" i="10" s="1"/>
  <c r="L8" i="10" s="1"/>
  <c r="L15" i="10" s="1"/>
  <c r="K25" i="8"/>
  <c r="K11" i="8" s="1"/>
  <c r="K39" i="8" s="1"/>
  <c r="J39" i="8"/>
  <c r="I71" i="11"/>
  <c r="I70" i="11"/>
  <c r="I69" i="11"/>
  <c r="I68" i="11" s="1"/>
  <c r="I67" i="11" s="1"/>
  <c r="I66" i="11"/>
  <c r="I65" i="11"/>
  <c r="I64" i="11" s="1"/>
  <c r="I63" i="11" s="1"/>
  <c r="I62" i="11"/>
  <c r="I61" i="11"/>
  <c r="I60" i="11" s="1"/>
  <c r="I59" i="11"/>
  <c r="I58" i="11"/>
  <c r="I57" i="11" s="1"/>
  <c r="I56" i="11"/>
  <c r="I55" i="11"/>
  <c r="I54" i="11" s="1"/>
  <c r="I49" i="11"/>
  <c r="I48" i="11"/>
  <c r="I47" i="11" s="1"/>
  <c r="I45" i="11"/>
  <c r="I41" i="11"/>
  <c r="I40" i="11" s="1"/>
  <c r="I39" i="11"/>
  <c r="I38" i="11" s="1"/>
  <c r="I35" i="11"/>
  <c r="I34" i="11" s="1"/>
  <c r="I33" i="11" s="1"/>
  <c r="I24" i="11"/>
  <c r="G13" i="11"/>
  <c r="I13" i="11" s="1"/>
  <c r="G14" i="11"/>
  <c r="G17" i="11"/>
  <c r="I17" i="11" s="1"/>
  <c r="G18" i="11"/>
  <c r="G21" i="11"/>
  <c r="G22" i="11"/>
  <c r="G23" i="11"/>
  <c r="I23" i="11" s="1"/>
  <c r="G24" i="11"/>
  <c r="G25" i="11"/>
  <c r="I25" i="11" s="1"/>
  <c r="G29" i="11"/>
  <c r="G28" i="11" s="1"/>
  <c r="G27" i="11" s="1"/>
  <c r="G32" i="11"/>
  <c r="G31" i="11" s="1"/>
  <c r="G30" i="11" s="1"/>
  <c r="G34" i="11"/>
  <c r="G33" i="11" s="1"/>
  <c r="G35" i="11"/>
  <c r="G38" i="11"/>
  <c r="G39" i="11"/>
  <c r="G40" i="11"/>
  <c r="G41" i="11"/>
  <c r="G44" i="11"/>
  <c r="G45" i="11"/>
  <c r="G46" i="11"/>
  <c r="I46" i="11" s="1"/>
  <c r="G48" i="11"/>
  <c r="G47" i="11" s="1"/>
  <c r="G51" i="11"/>
  <c r="G50" i="11" s="1"/>
  <c r="G52" i="11"/>
  <c r="I52" i="11" s="1"/>
  <c r="I51" i="11" s="1"/>
  <c r="I50" i="11" s="1"/>
  <c r="G55" i="11"/>
  <c r="G54" i="11" s="1"/>
  <c r="G58" i="11"/>
  <c r="G57" i="11" s="1"/>
  <c r="G61" i="11"/>
  <c r="G60" i="11" s="1"/>
  <c r="G66" i="11"/>
  <c r="G65" i="11" s="1"/>
  <c r="G64" i="11" s="1"/>
  <c r="G63" i="11" s="1"/>
  <c r="G70" i="11"/>
  <c r="G71" i="11"/>
  <c r="I37" i="11" l="1"/>
  <c r="G43" i="11"/>
  <c r="G42" i="11" s="1"/>
  <c r="G37" i="11"/>
  <c r="I29" i="11"/>
  <c r="I28" i="11" s="1"/>
  <c r="I27" i="11" s="1"/>
  <c r="G69" i="11"/>
  <c r="G68" i="11" s="1"/>
  <c r="G67" i="11" s="1"/>
  <c r="G20" i="11"/>
  <c r="G19" i="11" s="1"/>
  <c r="G16" i="11"/>
  <c r="G15" i="11" s="1"/>
  <c r="G12" i="11"/>
  <c r="G11" i="11" s="1"/>
  <c r="I22" i="11"/>
  <c r="I20" i="11" s="1"/>
  <c r="I19" i="11" s="1"/>
  <c r="I18" i="11"/>
  <c r="I16" i="11" s="1"/>
  <c r="I15" i="11" s="1"/>
  <c r="I14" i="11"/>
  <c r="I12" i="11" s="1"/>
  <c r="I11" i="11" s="1"/>
  <c r="I32" i="11"/>
  <c r="I31" i="11" s="1"/>
  <c r="I30" i="11" s="1"/>
  <c r="I44" i="11"/>
  <c r="I43" i="11" s="1"/>
  <c r="I42" i="11" s="1"/>
  <c r="G26" i="11"/>
  <c r="G36" i="11"/>
  <c r="J22" i="10"/>
  <c r="J20" i="10"/>
  <c r="I26" i="11" l="1"/>
  <c r="I10" i="11"/>
  <c r="I68" i="8" l="1"/>
  <c r="E12" i="8" l="1"/>
  <c r="E17" i="8"/>
  <c r="E19" i="8"/>
  <c r="E24" i="8"/>
  <c r="E25" i="8"/>
  <c r="E30" i="8"/>
  <c r="E34" i="8"/>
  <c r="E33" i="8" s="1"/>
  <c r="E37" i="8"/>
  <c r="E36" i="8" s="1"/>
  <c r="E48" i="8"/>
  <c r="F48" i="8"/>
  <c r="E55" i="8"/>
  <c r="F55" i="8"/>
  <c r="E63" i="8"/>
  <c r="F63" i="8"/>
  <c r="E66" i="8"/>
  <c r="F66" i="8"/>
  <c r="E69" i="8"/>
  <c r="F69" i="8"/>
  <c r="E73" i="8"/>
  <c r="F73" i="8"/>
  <c r="E77" i="8"/>
  <c r="F77" i="8"/>
  <c r="E82" i="8"/>
  <c r="F82" i="8"/>
  <c r="E86" i="8"/>
  <c r="F87" i="8"/>
  <c r="F98" i="8"/>
  <c r="E72" i="8" l="1"/>
  <c r="E47" i="8"/>
  <c r="E11" i="8"/>
  <c r="E39" i="8" s="1"/>
  <c r="F20" i="11"/>
  <c r="E90" i="8" l="1"/>
  <c r="M24" i="11"/>
  <c r="E38" i="11"/>
  <c r="F38" i="11"/>
  <c r="F28" i="11"/>
  <c r="F27" i="11" s="1"/>
  <c r="E28" i="11"/>
  <c r="E27" i="11" s="1"/>
  <c r="G22" i="10" l="1"/>
  <c r="H22" i="10"/>
  <c r="M22" i="10"/>
  <c r="F22" i="10"/>
  <c r="L23" i="8"/>
  <c r="H20" i="10"/>
  <c r="H27" i="10" l="1"/>
  <c r="F69" i="11" l="1"/>
  <c r="F68" i="11" s="1"/>
  <c r="F67" i="11" s="1"/>
  <c r="F65" i="11"/>
  <c r="F64" i="11" s="1"/>
  <c r="F61" i="11"/>
  <c r="F58" i="11"/>
  <c r="F55" i="11"/>
  <c r="F48" i="11"/>
  <c r="F43" i="11"/>
  <c r="L48" i="11"/>
  <c r="L47" i="11" s="1"/>
  <c r="L44" i="11"/>
  <c r="L40" i="11"/>
  <c r="L37" i="11" s="1"/>
  <c r="L31" i="11"/>
  <c r="L30" i="11" s="1"/>
  <c r="L55" i="11"/>
  <c r="L54" i="11" s="1"/>
  <c r="L58" i="11"/>
  <c r="L57" i="11" s="1"/>
  <c r="L61" i="11"/>
  <c r="L60" i="11" s="1"/>
  <c r="L65" i="11"/>
  <c r="L64" i="11" s="1"/>
  <c r="L63" i="11" s="1"/>
  <c r="M14" i="11"/>
  <c r="L13" i="11"/>
  <c r="M13" i="11" s="1"/>
  <c r="M12" i="11" l="1"/>
  <c r="M11" i="11" s="1"/>
  <c r="L68" i="11"/>
  <c r="L67" i="11" s="1"/>
  <c r="L53" i="11"/>
  <c r="L20" i="11"/>
  <c r="L19" i="11" s="1"/>
  <c r="L43" i="11"/>
  <c r="L42" i="11" s="1"/>
  <c r="E20" i="11"/>
  <c r="L18" i="11" l="1"/>
  <c r="F16" i="11"/>
  <c r="F15" i="11" s="1"/>
  <c r="F12" i="11"/>
  <c r="F11" i="11"/>
  <c r="F19" i="11"/>
  <c r="F34" i="11"/>
  <c r="F33" i="11" s="1"/>
  <c r="F31" i="11"/>
  <c r="F30" i="11" s="1"/>
  <c r="F40" i="11"/>
  <c r="F37" i="11" s="1"/>
  <c r="F51" i="11"/>
  <c r="F50" i="11" s="1"/>
  <c r="F47" i="11"/>
  <c r="F42" i="11"/>
  <c r="F60" i="11"/>
  <c r="F57" i="11"/>
  <c r="F54" i="11"/>
  <c r="M62" i="11"/>
  <c r="M61" i="11" s="1"/>
  <c r="M60" i="11" s="1"/>
  <c r="F63" i="11"/>
  <c r="E61" i="11"/>
  <c r="H21" i="10"/>
  <c r="N21" i="10" s="1"/>
  <c r="N22" i="10" s="1"/>
  <c r="F26" i="11" l="1"/>
  <c r="F10" i="11"/>
  <c r="L34" i="11"/>
  <c r="N20" i="10"/>
  <c r="F53" i="11"/>
  <c r="E60" i="11"/>
  <c r="F36" i="11"/>
  <c r="G53" i="8"/>
  <c r="M53" i="8" l="1"/>
  <c r="I53" i="8"/>
  <c r="G10" i="11"/>
  <c r="L51" i="11"/>
  <c r="L50" i="11" s="1"/>
  <c r="L36" i="11" s="1"/>
  <c r="M52" i="11"/>
  <c r="L33" i="11"/>
  <c r="L26" i="11" s="1"/>
  <c r="F9" i="11"/>
  <c r="M32" i="11"/>
  <c r="M18" i="11"/>
  <c r="E16" i="11"/>
  <c r="E12" i="11"/>
  <c r="G70" i="8"/>
  <c r="G71" i="8"/>
  <c r="I71" i="8" s="1"/>
  <c r="G61" i="8"/>
  <c r="G52" i="8"/>
  <c r="I52" i="8" s="1"/>
  <c r="M61" i="8" l="1"/>
  <c r="I61" i="8"/>
  <c r="L70" i="8"/>
  <c r="M70" i="8" s="1"/>
  <c r="I70" i="8"/>
  <c r="I69" i="8" s="1"/>
  <c r="M52" i="8"/>
  <c r="M41" i="11"/>
  <c r="L12" i="11"/>
  <c r="G69" i="8"/>
  <c r="G89" i="8" l="1"/>
  <c r="G88" i="8"/>
  <c r="I88" i="8" s="1"/>
  <c r="G84" i="8"/>
  <c r="I84" i="8" s="1"/>
  <c r="G85" i="8"/>
  <c r="G83" i="8"/>
  <c r="G79" i="8"/>
  <c r="I79" i="8" s="1"/>
  <c r="G80" i="8"/>
  <c r="G81" i="8"/>
  <c r="I81" i="8" s="1"/>
  <c r="G108" i="8" s="1"/>
  <c r="G78" i="8"/>
  <c r="I78" i="8" s="1"/>
  <c r="G75" i="8"/>
  <c r="G76" i="8"/>
  <c r="G74" i="8"/>
  <c r="L69" i="8"/>
  <c r="E107" i="8" l="1"/>
  <c r="I76" i="8"/>
  <c r="M80" i="8"/>
  <c r="I80" i="8"/>
  <c r="I77" i="8" s="1"/>
  <c r="L83" i="8"/>
  <c r="I83" i="8"/>
  <c r="M89" i="8"/>
  <c r="I89" i="8"/>
  <c r="G110" i="8" s="1"/>
  <c r="L74" i="8"/>
  <c r="M74" i="8" s="1"/>
  <c r="I74" i="8"/>
  <c r="L75" i="8"/>
  <c r="M75" i="8" s="1"/>
  <c r="I75" i="8"/>
  <c r="L85" i="8"/>
  <c r="I85" i="8"/>
  <c r="L76" i="8"/>
  <c r="M76" i="8" s="1"/>
  <c r="G67" i="8"/>
  <c r="G65" i="8"/>
  <c r="G64" i="8"/>
  <c r="G57" i="8"/>
  <c r="I57" i="8" s="1"/>
  <c r="G58" i="8"/>
  <c r="I58" i="8" s="1"/>
  <c r="G59" i="8"/>
  <c r="I59" i="8" s="1"/>
  <c r="G60" i="8"/>
  <c r="I60" i="8" s="1"/>
  <c r="G62" i="8"/>
  <c r="I62" i="8" s="1"/>
  <c r="G56" i="8"/>
  <c r="I56" i="8" s="1"/>
  <c r="G54" i="8"/>
  <c r="I54" i="8" s="1"/>
  <c r="G109" i="8" s="1"/>
  <c r="G50" i="8"/>
  <c r="I50" i="8" s="1"/>
  <c r="G51" i="8"/>
  <c r="E105" i="8" s="1"/>
  <c r="G49" i="8"/>
  <c r="I49" i="8" s="1"/>
  <c r="G38" i="8"/>
  <c r="I38" i="8" s="1"/>
  <c r="I37" i="8" s="1"/>
  <c r="I36" i="8" s="1"/>
  <c r="J10" i="10" s="1"/>
  <c r="G35" i="8"/>
  <c r="G32" i="8"/>
  <c r="G31" i="8"/>
  <c r="I31" i="8" s="1"/>
  <c r="G27" i="8"/>
  <c r="I27" i="8" s="1"/>
  <c r="G28" i="8"/>
  <c r="G29" i="8"/>
  <c r="G26" i="8"/>
  <c r="I26" i="8" s="1"/>
  <c r="G21" i="8"/>
  <c r="I21" i="8" s="1"/>
  <c r="G22" i="8"/>
  <c r="I22" i="8" s="1"/>
  <c r="G20" i="8"/>
  <c r="G18" i="8"/>
  <c r="G14" i="8"/>
  <c r="I14" i="8" s="1"/>
  <c r="G15" i="8"/>
  <c r="G16" i="8"/>
  <c r="G13" i="8"/>
  <c r="G86" i="8"/>
  <c r="G82" i="8"/>
  <c r="G77" i="8"/>
  <c r="G73" i="8"/>
  <c r="G66" i="8"/>
  <c r="I86" i="8" l="1"/>
  <c r="J14" i="10" s="1"/>
  <c r="E109" i="8"/>
  <c r="I16" i="8"/>
  <c r="E103" i="8"/>
  <c r="I20" i="8"/>
  <c r="L29" i="8"/>
  <c r="I29" i="8"/>
  <c r="G107" i="8" s="1"/>
  <c r="L32" i="8"/>
  <c r="M32" i="8" s="1"/>
  <c r="I32" i="8"/>
  <c r="I30" i="8" s="1"/>
  <c r="L13" i="8"/>
  <c r="M13" i="8" s="1"/>
  <c r="I13" i="8"/>
  <c r="E108" i="8"/>
  <c r="I15" i="8"/>
  <c r="G17" i="8"/>
  <c r="I18" i="8"/>
  <c r="I17" i="8" s="1"/>
  <c r="E106" i="8"/>
  <c r="I28" i="8"/>
  <c r="G106" i="8" s="1"/>
  <c r="L35" i="8"/>
  <c r="G34" i="8"/>
  <c r="G33" i="8" s="1"/>
  <c r="I35" i="8"/>
  <c r="I34" i="8" s="1"/>
  <c r="I33" i="8" s="1"/>
  <c r="I48" i="8"/>
  <c r="I55" i="8"/>
  <c r="M64" i="8"/>
  <c r="I64" i="8"/>
  <c r="I63" i="8" s="1"/>
  <c r="M67" i="8"/>
  <c r="I67" i="8"/>
  <c r="I66" i="8" s="1"/>
  <c r="I73" i="8"/>
  <c r="I82" i="8"/>
  <c r="E104" i="8"/>
  <c r="E13" i="6"/>
  <c r="E12" i="6" s="1"/>
  <c r="H14" i="10"/>
  <c r="L15" i="8"/>
  <c r="M15" i="8" s="1"/>
  <c r="M50" i="8"/>
  <c r="G30" i="8"/>
  <c r="G37" i="8"/>
  <c r="E110" i="8" s="1"/>
  <c r="M38" i="8"/>
  <c r="M16" i="8"/>
  <c r="L14" i="8"/>
  <c r="M14" i="8" s="1"/>
  <c r="M28" i="8"/>
  <c r="M22" i="8"/>
  <c r="L20" i="8"/>
  <c r="M20" i="8" s="1"/>
  <c r="M21" i="8"/>
  <c r="G25" i="8"/>
  <c r="G19" i="8"/>
  <c r="G12" i="8"/>
  <c r="G63" i="8"/>
  <c r="G55" i="8"/>
  <c r="G48" i="8"/>
  <c r="G72" i="8"/>
  <c r="H13" i="10" s="1"/>
  <c r="M58" i="8"/>
  <c r="M49" i="8"/>
  <c r="I25" i="8" l="1"/>
  <c r="G103" i="8"/>
  <c r="I19" i="8"/>
  <c r="E111" i="8"/>
  <c r="I72" i="8"/>
  <c r="J13" i="10" s="1"/>
  <c r="I47" i="8"/>
  <c r="I12" i="8"/>
  <c r="G105" i="8"/>
  <c r="G104" i="8"/>
  <c r="G36" i="8"/>
  <c r="G47" i="8"/>
  <c r="J12" i="10" l="1"/>
  <c r="J11" i="10" s="1"/>
  <c r="I90" i="8"/>
  <c r="G111" i="8"/>
  <c r="H10" i="10"/>
  <c r="G90" i="8"/>
  <c r="H12" i="10"/>
  <c r="G12" i="10" s="1"/>
  <c r="M26" i="8"/>
  <c r="M29" i="8"/>
  <c r="E69" i="11" l="1"/>
  <c r="E68" i="11" s="1"/>
  <c r="M71" i="11"/>
  <c r="E65" i="11"/>
  <c r="E64" i="11" s="1"/>
  <c r="E63" i="11" s="1"/>
  <c r="M66" i="11"/>
  <c r="M65" i="11" s="1"/>
  <c r="M64" i="11" s="1"/>
  <c r="M63" i="11" s="1"/>
  <c r="E58" i="11"/>
  <c r="E57" i="11" s="1"/>
  <c r="E55" i="11"/>
  <c r="E54" i="11" s="1"/>
  <c r="E53" i="11" s="1"/>
  <c r="M51" i="11"/>
  <c r="M50" i="11" s="1"/>
  <c r="E51" i="11"/>
  <c r="E50" i="11" s="1"/>
  <c r="M48" i="11"/>
  <c r="M47" i="11" s="1"/>
  <c r="E48" i="11"/>
  <c r="E47" i="11" s="1"/>
  <c r="M45" i="11"/>
  <c r="M44" i="11"/>
  <c r="E43" i="11"/>
  <c r="E42" i="11" s="1"/>
  <c r="M40" i="11"/>
  <c r="M37" i="11" s="1"/>
  <c r="E40" i="11"/>
  <c r="E37" i="11" s="1"/>
  <c r="E34" i="11"/>
  <c r="E33" i="11" s="1"/>
  <c r="M31" i="11"/>
  <c r="M30" i="11" s="1"/>
  <c r="E31" i="11"/>
  <c r="E30" i="11" s="1"/>
  <c r="E26" i="11" s="1"/>
  <c r="E19" i="11"/>
  <c r="M25" i="11"/>
  <c r="M23" i="11"/>
  <c r="M22" i="11"/>
  <c r="L11" i="11"/>
  <c r="E15" i="11"/>
  <c r="E11" i="11"/>
  <c r="G53" i="11" l="1"/>
  <c r="I53" i="11" s="1"/>
  <c r="I9" i="11" s="1"/>
  <c r="E67" i="11"/>
  <c r="M17" i="11"/>
  <c r="L16" i="11"/>
  <c r="L15" i="11" s="1"/>
  <c r="L10" i="11" s="1"/>
  <c r="L9" i="11" s="1"/>
  <c r="E10" i="11"/>
  <c r="M35" i="11"/>
  <c r="M34" i="11" s="1"/>
  <c r="M33" i="11" s="1"/>
  <c r="M26" i="11" s="1"/>
  <c r="M70" i="11"/>
  <c r="M69" i="11" s="1"/>
  <c r="M68" i="11" s="1"/>
  <c r="M67" i="11" s="1"/>
  <c r="E36" i="11"/>
  <c r="M56" i="11"/>
  <c r="M55" i="11" s="1"/>
  <c r="M54" i="11" s="1"/>
  <c r="M59" i="11"/>
  <c r="M58" i="11" s="1"/>
  <c r="M57" i="11" s="1"/>
  <c r="M46" i="11"/>
  <c r="M43" i="11" s="1"/>
  <c r="M42" i="11" s="1"/>
  <c r="M36" i="11" s="1"/>
  <c r="G9" i="11" l="1"/>
  <c r="M53" i="11"/>
  <c r="M16" i="11"/>
  <c r="M15" i="11" s="1"/>
  <c r="E9" i="11"/>
  <c r="L86" i="8" l="1"/>
  <c r="M86" i="8"/>
  <c r="F14" i="10"/>
  <c r="M84" i="8"/>
  <c r="M85" i="8"/>
  <c r="M83" i="8"/>
  <c r="M81" i="8"/>
  <c r="M79" i="8"/>
  <c r="M78" i="8"/>
  <c r="L73" i="8"/>
  <c r="M73" i="8"/>
  <c r="L66" i="8"/>
  <c r="M66" i="8"/>
  <c r="M12" i="8"/>
  <c r="N14" i="10" l="1"/>
  <c r="G14" i="10"/>
  <c r="F13" i="10"/>
  <c r="G13" i="10" s="1"/>
  <c r="L77" i="8"/>
  <c r="M82" i="8"/>
  <c r="L82" i="8"/>
  <c r="L72" i="8" s="1"/>
  <c r="M13" i="10" s="1"/>
  <c r="M77" i="8"/>
  <c r="M72" i="8" s="1"/>
  <c r="N13" i="10" s="1"/>
  <c r="L12" i="8"/>
  <c r="M35" i="8"/>
  <c r="G11" i="10" l="1"/>
  <c r="L37" i="8"/>
  <c r="L36" i="8" s="1"/>
  <c r="M37" i="8"/>
  <c r="M36" i="8" s="1"/>
  <c r="F10" i="10"/>
  <c r="G10" i="10" s="1"/>
  <c r="L34" i="8"/>
  <c r="L33" i="8" s="1"/>
  <c r="M34" i="8"/>
  <c r="M33" i="8" s="1"/>
  <c r="H11" i="10" l="1"/>
  <c r="I11" i="10" s="1"/>
  <c r="N10" i="10"/>
  <c r="M71" i="8"/>
  <c r="M69" i="8" s="1"/>
  <c r="L63" i="8"/>
  <c r="M62" i="8"/>
  <c r="M60" i="8"/>
  <c r="M59" i="8"/>
  <c r="M57" i="8"/>
  <c r="M56" i="8"/>
  <c r="M54" i="8"/>
  <c r="L17" i="8"/>
  <c r="L25" i="8"/>
  <c r="F11" i="6"/>
  <c r="G11" i="6"/>
  <c r="E11" i="6"/>
  <c r="F9" i="6"/>
  <c r="G9" i="6"/>
  <c r="G8" i="6" s="1"/>
  <c r="F8" i="6"/>
  <c r="E9" i="6"/>
  <c r="E8" i="6" s="1"/>
  <c r="M51" i="8" l="1"/>
  <c r="M48" i="8" s="1"/>
  <c r="L48" i="8"/>
  <c r="F11" i="10"/>
  <c r="M65" i="8"/>
  <c r="M63" i="8" s="1"/>
  <c r="M31" i="8"/>
  <c r="M30" i="8" s="1"/>
  <c r="L30" i="8"/>
  <c r="M27" i="8"/>
  <c r="M25" i="8" s="1"/>
  <c r="L55" i="8"/>
  <c r="M55" i="8"/>
  <c r="M18" i="8"/>
  <c r="M17" i="8" s="1"/>
  <c r="L47" i="8" l="1"/>
  <c r="M12" i="10" s="1"/>
  <c r="M11" i="10" l="1"/>
  <c r="L90" i="8" l="1"/>
  <c r="L19" i="8"/>
  <c r="M47" i="8"/>
  <c r="N12" i="10" s="1"/>
  <c r="N11" i="10" s="1"/>
  <c r="E12" i="9" l="1"/>
  <c r="M90" i="8"/>
  <c r="F12" i="9" s="1"/>
  <c r="M19" i="8"/>
  <c r="M23" i="8"/>
  <c r="G24" i="8" l="1"/>
  <c r="I24" i="8" s="1"/>
  <c r="I23" i="8" s="1"/>
  <c r="I11" i="8" s="1"/>
  <c r="M11" i="8"/>
  <c r="F8" i="10"/>
  <c r="F15" i="10" s="1"/>
  <c r="E98" i="8" s="1"/>
  <c r="L11" i="8"/>
  <c r="J9" i="10" l="1"/>
  <c r="J8" i="10" s="1"/>
  <c r="J15" i="10" s="1"/>
  <c r="I39" i="8"/>
  <c r="F28" i="10"/>
  <c r="F27" i="10" s="1"/>
  <c r="L39" i="8"/>
  <c r="M9" i="10"/>
  <c r="M8" i="10" s="1"/>
  <c r="M15" i="10" s="1"/>
  <c r="L98" i="8" s="1"/>
  <c r="M39" i="8"/>
  <c r="F11" i="9" s="1"/>
  <c r="F10" i="9" s="1"/>
  <c r="N9" i="10"/>
  <c r="N8" i="10" s="1"/>
  <c r="N15" i="10" s="1"/>
  <c r="M98" i="8" s="1"/>
  <c r="G23" i="8"/>
  <c r="G11" i="8" s="1"/>
  <c r="B11" i="9" s="1"/>
  <c r="B10" i="9" s="1"/>
  <c r="M24" i="8"/>
  <c r="D11" i="9" l="1"/>
  <c r="D10" i="9" s="1"/>
  <c r="C12" i="9"/>
  <c r="C11" i="9" s="1"/>
  <c r="C10" i="9" s="1"/>
  <c r="G39" i="8"/>
  <c r="H9" i="10"/>
  <c r="L99" i="8"/>
  <c r="L97" i="8"/>
  <c r="M99" i="8"/>
  <c r="M97" i="8"/>
  <c r="E11" i="9"/>
  <c r="E10" i="9" s="1"/>
  <c r="N28" i="10"/>
  <c r="N27" i="10"/>
  <c r="M28" i="10"/>
  <c r="M27" i="10"/>
  <c r="M21" i="11"/>
  <c r="M20" i="11" s="1"/>
  <c r="M19" i="11" s="1"/>
  <c r="M10" i="11" s="1"/>
  <c r="M9" i="11" s="1"/>
  <c r="G9" i="10" l="1"/>
  <c r="G8" i="10" s="1"/>
  <c r="H8" i="10"/>
  <c r="H15" i="10" l="1"/>
  <c r="G98" i="8" s="1"/>
  <c r="G99" i="8" s="1"/>
  <c r="I99" i="8" s="1"/>
  <c r="I8" i="10"/>
  <c r="I98" i="8" l="1"/>
  <c r="I97" i="8" s="1"/>
  <c r="K99" i="8"/>
  <c r="K98" i="8" s="1"/>
  <c r="G97" i="8"/>
</calcChain>
</file>

<file path=xl/sharedStrings.xml><?xml version="1.0" encoding="utf-8"?>
<sst xmlns="http://schemas.openxmlformats.org/spreadsheetml/2006/main" count="306" uniqueCount="169">
  <si>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</si>
  <si>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</si>
  <si>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</si>
  <si>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</si>
  <si>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</si>
  <si>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</si>
  <si>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</si>
  <si>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</si>
  <si>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</si>
  <si>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</si>
  <si>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</si>
  <si>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</si>
  <si>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</si>
  <si>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</si>
  <si>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</si>
  <si>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</si>
  <si>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</si>
  <si>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</si>
  <si>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</si>
  <si>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</si>
  <si>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</si>
  <si>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</si>
  <si>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</si>
  <si>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</si>
  <si>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</si>
  <si>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</si>
  <si>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</si>
  <si>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</si>
  <si>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</si>
  <si>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</si>
  <si>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</si>
  <si>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</si>
  <si>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</si>
  <si>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</si>
  <si>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Plan za 2023.</t>
  </si>
  <si>
    <t>Projekcija 
za 2024.</t>
  </si>
  <si>
    <t>Projekcija 
za 2025.</t>
  </si>
  <si>
    <t>Prihodi iz nadležnog proračuna i od HZZO-a temeljem ugovornih obveza</t>
  </si>
  <si>
    <t>C) PRENESENI VIŠAK ILI PRENESENI MANJAK I VIŠEGODIŠNJI PLAN URAVNOTEŽENJA</t>
  </si>
  <si>
    <t>Naziv</t>
  </si>
  <si>
    <t>Vlastiti prihodi - višak</t>
  </si>
  <si>
    <t>EUR</t>
  </si>
  <si>
    <t>Predfinaciranje iz žup. proračuna</t>
  </si>
  <si>
    <t>Naziv izvora finaciranja</t>
  </si>
  <si>
    <t>Kazne, upravne mjere i ostali prihodi</t>
  </si>
  <si>
    <t>Prihodi od imovine</t>
  </si>
  <si>
    <t>Prihod iz nadležnog proračuna,HZZO</t>
  </si>
  <si>
    <t>vlastiti prihodi</t>
  </si>
  <si>
    <t>Državni proračun</t>
  </si>
  <si>
    <t>Financijski rashodi</t>
  </si>
  <si>
    <t>Izdaci za financijsku imovinu</t>
  </si>
  <si>
    <t>Primici od zaduzivanja</t>
  </si>
  <si>
    <t>Pomoći iz inozemstva i od subjekata unutar proračuna</t>
  </si>
  <si>
    <t>PRIHOD OD NEFINANCIJSKE IMOVINE</t>
  </si>
  <si>
    <t>UKUPNI PRIHODI</t>
  </si>
  <si>
    <t>Pomoć od EU</t>
  </si>
  <si>
    <t>Ministarstvo zdravstva</t>
  </si>
  <si>
    <t>Prihod od JLS</t>
  </si>
  <si>
    <t>Prihod iz proračuna, ugovorne obveze, HZZO</t>
  </si>
  <si>
    <t>Proračun Županije</t>
  </si>
  <si>
    <t>Pomoć, sredstva iz EU</t>
  </si>
  <si>
    <t>Proračun Županija</t>
  </si>
  <si>
    <t>Prihodi iz proračuna, ugovorne obveze hzzo</t>
  </si>
  <si>
    <t>Pomoći dane u inozemstvu i unutar općeg proračuna</t>
  </si>
  <si>
    <t>Ostali rashodi, ugovorne kazne</t>
  </si>
  <si>
    <t>Rashodi za nabavu neproizvedene dugotrajne imovine</t>
  </si>
  <si>
    <t>Rashodi za nabavu proizved. dugotrajne imovine</t>
  </si>
  <si>
    <t>Fond poravnanja (DEC)</t>
  </si>
  <si>
    <t>Pomoći od jedinica JL(R)S</t>
  </si>
  <si>
    <t>Rashodi za dodatna ulaganja na nefinancijsku imovinu</t>
  </si>
  <si>
    <t>07 Zdravstvo</t>
  </si>
  <si>
    <t>0721 Opće medicinske usluge</t>
  </si>
  <si>
    <t>PRIMITCI OD FINANCIJSKE IMOVINE</t>
  </si>
  <si>
    <t>IZDACI ZA FINANCIJSKU IMOVINU</t>
  </si>
  <si>
    <t>Eur</t>
  </si>
  <si>
    <t>Izdaci za otplatu glavnice primljenih kredita</t>
  </si>
  <si>
    <t>PROGRAM: 2512</t>
  </si>
  <si>
    <t>II Posebni dio</t>
  </si>
  <si>
    <t>Šifra</t>
  </si>
  <si>
    <t>Administracija i upravljanje</t>
  </si>
  <si>
    <t>Izvor 11</t>
  </si>
  <si>
    <t>Rashod poslovanja</t>
  </si>
  <si>
    <t>Materijalni rashod</t>
  </si>
  <si>
    <t>Izvor 31</t>
  </si>
  <si>
    <t>Izvor 41</t>
  </si>
  <si>
    <t>Prihod za posebne namjene</t>
  </si>
  <si>
    <t>Ostali rashodi</t>
  </si>
  <si>
    <t>Aktivnost A2512-02</t>
  </si>
  <si>
    <t>Proračun Županije, opći prihodi</t>
  </si>
  <si>
    <t>Investicijsko i tekuće održavanje</t>
  </si>
  <si>
    <t>Aktivnost K2512-03</t>
  </si>
  <si>
    <t>Investicijsko ulaganje</t>
  </si>
  <si>
    <t>Rashodi za nabavu nefinancijske imovine</t>
  </si>
  <si>
    <t>Rashodi za nabavu neproivedene dugo. Imovine</t>
  </si>
  <si>
    <t>Rashodi za nabavu proizvedene dugo.imovine</t>
  </si>
  <si>
    <t>Rashodi za dodatna ulaganja u nefin.imovinu</t>
  </si>
  <si>
    <t>Izvor 45</t>
  </si>
  <si>
    <t>Fond poravnanja - DEC</t>
  </si>
  <si>
    <t>Izdaci za financijsku imovinu i otplat zajmov</t>
  </si>
  <si>
    <t>Izdaci za otplatu glavnice primljenih zajmova</t>
  </si>
  <si>
    <t>Aktivnost A2514-02</t>
  </si>
  <si>
    <t>Dodatni timovi u turističkoj sezoni</t>
  </si>
  <si>
    <t>Rashod za zaposlene</t>
  </si>
  <si>
    <t>Izvor 51</t>
  </si>
  <si>
    <t xml:space="preserve">Rashodi poslovanja </t>
  </si>
  <si>
    <t>Aktivnost A2514-03</t>
  </si>
  <si>
    <t>Aktivnosti T4303-03</t>
  </si>
  <si>
    <t>Specijalistično usavrsavanje doktora medic</t>
  </si>
  <si>
    <t>Pomoć iz inozemstva, EU</t>
  </si>
  <si>
    <t>DJELATNOST USTANOVA U ZDRAVSTVU</t>
  </si>
  <si>
    <t>Vlastiti prihod</t>
  </si>
  <si>
    <t>RAZLIKA</t>
  </si>
  <si>
    <t>Vlastiti izvori, prihod 31</t>
  </si>
  <si>
    <t>Prihod nadležnog proračuna HZZO 41</t>
  </si>
  <si>
    <t>Decentralizirana sredstva 45</t>
  </si>
  <si>
    <t>Državni proračun, nadležno ministarstvo 51</t>
  </si>
  <si>
    <t>Prihod od JLS, općine 53</t>
  </si>
  <si>
    <t>Pomoć iz proračuna EU 54</t>
  </si>
  <si>
    <t>STRUKTURA PRIHODA PO IZVORIMA</t>
  </si>
  <si>
    <t>UKUPNO</t>
  </si>
  <si>
    <t>Prihodi, izvori JL,R,S, Županija 11</t>
  </si>
  <si>
    <t>Prikaz financijski stavki na ll razini</t>
  </si>
  <si>
    <t>Pomoći od HZZO</t>
  </si>
  <si>
    <t>Pomoć od JL(R)S</t>
  </si>
  <si>
    <t xml:space="preserve">Prihodi od upravnih i administrat. pristojbi,  pristojbe po posebnim propisima </t>
  </si>
  <si>
    <t>Prihodi od prodaje proizvoda i pruženih usluga</t>
  </si>
  <si>
    <t>Fond poravnanja i DEC nadležni proračun</t>
  </si>
  <si>
    <t>Prihodi od prodaje proizvedene dugotrajne imovine</t>
  </si>
  <si>
    <t>Prihod iz proračuna, ugovorne obveze HZZO</t>
  </si>
  <si>
    <t>Prihodi po posebnim propisima</t>
  </si>
  <si>
    <t>Aktivnost A2512-01</t>
  </si>
  <si>
    <t>Izvor fin. 11</t>
  </si>
  <si>
    <t>Izvor fin. 31</t>
  </si>
  <si>
    <t>Izvor fin. 41</t>
  </si>
  <si>
    <t>Prihod za posebne namjene, HZZO</t>
  </si>
  <si>
    <t>Primici od financijske imovine i zaduzivanja</t>
  </si>
  <si>
    <t>Pomoć od JLS općine</t>
  </si>
  <si>
    <t>Mreža hitne medicine - Gračac</t>
  </si>
  <si>
    <t>Izvor 53</t>
  </si>
  <si>
    <t>Pomoć JL®S općine</t>
  </si>
  <si>
    <t>Izdaci za financ.imovinu -učešće u zajmu</t>
  </si>
  <si>
    <t>Izvor 54</t>
  </si>
  <si>
    <t>Izvori 81 vlastiti prihod(31)</t>
  </si>
  <si>
    <t>Razlika</t>
  </si>
  <si>
    <t>VIŠKOVI/MANJKOVI</t>
  </si>
  <si>
    <t>Vlastiti izvori</t>
  </si>
  <si>
    <t>Višak / manjak prihoda poslovanja</t>
  </si>
  <si>
    <t>Poslovni rezultat</t>
  </si>
  <si>
    <t xml:space="preserve">Rakapitulacija </t>
  </si>
  <si>
    <t>Vlastiti prih. Primici od zaduzivanja</t>
  </si>
  <si>
    <t>Primitci od zaduživanja - vlastiti</t>
  </si>
  <si>
    <t>Ravnateljica ; Ivana Šimić dipl.oec</t>
  </si>
  <si>
    <t>Ravnateljica ; Ivana Šimić , dipl.oec</t>
  </si>
  <si>
    <t>Rashodi z anabavu proizvedene dug.imovine</t>
  </si>
  <si>
    <t>Pomići dane u inozem. i unutar općeg prorač.</t>
  </si>
  <si>
    <t>Financijski plan 2023</t>
  </si>
  <si>
    <t>Financijski plan    2023</t>
  </si>
  <si>
    <t>Financijski plan  2023</t>
  </si>
  <si>
    <t>?????</t>
  </si>
  <si>
    <t>Treće izmjene i dopune financijskog plana 2023</t>
  </si>
  <si>
    <t>PRIJEDLOG Treće izmjene i dopune Financijskog plana ZHMZZ 
ZA 2023.</t>
  </si>
  <si>
    <t>Treća izmjena i dopuna financijskog plana 2023</t>
  </si>
  <si>
    <t>Financijski plan</t>
  </si>
  <si>
    <t>Trece izmjene i dopune financijskog plana 2023</t>
  </si>
  <si>
    <t xml:space="preserve">PRIJEDLOG Treća izmjena i dopuna Financijskog plana  ZHMZZ
ZA 2023. </t>
  </si>
  <si>
    <t xml:space="preserve">PRIJEDLOG Treća izmjena i dopuna Financijskog plana ZHMZZ 
ZA 2023. </t>
  </si>
  <si>
    <t xml:space="preserve">PRIJEDLOG Treća izmjena i dopuna Financijskog plana ZHMZZ
ZA 2023. </t>
  </si>
  <si>
    <t>Treće izmjene i dopune fin plana 2023</t>
  </si>
  <si>
    <t xml:space="preserve">PRIJEDLOG Treća izmjena i dopuna Financijskog plana ZHMZZ,  ZA 2023.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</si>
</sst>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5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indexed="8"/>
      <name val="Arial"/>
      <family val="2"/>
      <charset val="238"/>
    </font>
    <font>
      <i/>
      <sz val="12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rgb="FFFF0000"/>
      <name val="Calibri"/>
      <family val="2"/>
      <charset val="238"/>
      <scheme val="minor"/>
    </font>
    <font>
      <b/>
      <i/>
      <sz val="11"/>
      <color indexed="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</font>
    <font>
      <sz val="11"/>
      <color indexed="8"/>
      <name val="Arial"/>
      <family val="2"/>
      <charset val="238"/>
    </font>
    <font>
      <b/>
      <i/>
      <sz val="12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indexed="8"/>
      <name val="Calibri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quotePrefix="1" applyFont="1" applyAlignment="1">
      <alignment horizontal="left" wrapText="1"/>
    </xf>
    <xf numFmtId="0" fontId="12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1" fillId="3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39" fontId="20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left" vertical="center" wrapText="1"/>
    </xf>
    <xf numFmtId="39" fontId="21" fillId="2" borderId="1" xfId="0" applyNumberFormat="1" applyFont="1" applyFill="1" applyBorder="1" applyAlignment="1">
      <alignment horizontal="right"/>
    </xf>
    <xf numFmtId="0" fontId="16" fillId="2" borderId="1" xfId="0" quotePrefix="1" applyFont="1" applyFill="1" applyBorder="1" applyAlignment="1">
      <alignment horizontal="left" vertical="center"/>
    </xf>
    <xf numFmtId="0" fontId="16" fillId="2" borderId="1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22" fillId="0" borderId="0" xfId="0" applyFont="1"/>
    <xf numFmtId="0" fontId="2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24" fillId="0" borderId="1" xfId="0" applyNumberFormat="1" applyFont="1" applyBorder="1"/>
    <xf numFmtId="4" fontId="25" fillId="0" borderId="1" xfId="0" applyNumberFormat="1" applyFont="1" applyBorder="1"/>
    <xf numFmtId="4" fontId="21" fillId="2" borderId="3" xfId="0" applyNumberFormat="1" applyFont="1" applyFill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center" wrapText="1"/>
    </xf>
    <xf numFmtId="0" fontId="4" fillId="0" borderId="5" xfId="0" quotePrefix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1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4" fillId="0" borderId="0" xfId="0" quotePrefix="1" applyFont="1" applyAlignment="1">
      <alignment horizontal="center" vertical="center" wrapText="1"/>
    </xf>
    <xf numFmtId="164" fontId="4" fillId="3" borderId="4" xfId="0" quotePrefix="1" applyNumberFormat="1" applyFont="1" applyFill="1" applyBorder="1" applyAlignment="1">
      <alignment horizontal="right"/>
    </xf>
    <xf numFmtId="164" fontId="4" fillId="4" borderId="4" xfId="0" quotePrefix="1" applyNumberFormat="1" applyFont="1" applyFill="1" applyBorder="1" applyAlignment="1">
      <alignment horizontal="right"/>
    </xf>
    <xf numFmtId="164" fontId="26" fillId="0" borderId="0" xfId="0" applyNumberFormat="1" applyFont="1"/>
    <xf numFmtId="164" fontId="4" fillId="3" borderId="1" xfId="0" quotePrefix="1" applyNumberFormat="1" applyFont="1" applyFill="1" applyBorder="1" applyAlignment="1">
      <alignment horizontal="right"/>
    </xf>
    <xf numFmtId="164" fontId="4" fillId="4" borderId="1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0" fillId="2" borderId="1" xfId="0" quotePrefix="1" applyFont="1" applyFill="1" applyBorder="1" applyAlignment="1">
      <alignment horizontal="left" vertical="center"/>
    </xf>
    <xf numFmtId="0" fontId="31" fillId="2" borderId="1" xfId="0" quotePrefix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0" fontId="34" fillId="0" borderId="1" xfId="0" applyFont="1" applyBorder="1"/>
    <xf numFmtId="0" fontId="33" fillId="2" borderId="1" xfId="0" quotePrefix="1" applyFont="1" applyFill="1" applyBorder="1" applyAlignment="1">
      <alignment horizontal="left" vertical="center" wrapText="1"/>
    </xf>
    <xf numFmtId="0" fontId="32" fillId="2" borderId="1" xfId="0" quotePrefix="1" applyFont="1" applyFill="1" applyBorder="1" applyAlignment="1">
      <alignment horizontal="left" vertical="center" wrapText="1"/>
    </xf>
    <xf numFmtId="0" fontId="33" fillId="2" borderId="1" xfId="0" quotePrefix="1" applyFont="1" applyFill="1" applyBorder="1" applyAlignment="1">
      <alignment horizontal="left" vertical="center"/>
    </xf>
    <xf numFmtId="0" fontId="31" fillId="2" borderId="1" xfId="0" quotePrefix="1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wrapText="1"/>
    </xf>
    <xf numFmtId="4" fontId="41" fillId="2" borderId="3" xfId="0" applyNumberFormat="1" applyFont="1" applyFill="1" applyBorder="1" applyAlignment="1">
      <alignment horizontal="right"/>
    </xf>
    <xf numFmtId="0" fontId="0" fillId="0" borderId="0" xfId="0" applyFont="1"/>
    <xf numFmtId="0" fontId="40" fillId="5" borderId="1" xfId="0" applyFont="1" applyFill="1" applyBorder="1" applyAlignment="1">
      <alignment horizontal="left" wrapText="1"/>
    </xf>
    <xf numFmtId="4" fontId="36" fillId="5" borderId="3" xfId="0" applyNumberFormat="1" applyFont="1" applyFill="1" applyBorder="1" applyAlignment="1">
      <alignment horizontal="right"/>
    </xf>
    <xf numFmtId="0" fontId="40" fillId="2" borderId="1" xfId="0" quotePrefix="1" applyFont="1" applyFill="1" applyBorder="1" applyAlignment="1">
      <alignment horizontal="left"/>
    </xf>
    <xf numFmtId="4" fontId="36" fillId="2" borderId="1" xfId="0" applyNumberFormat="1" applyFont="1" applyFill="1" applyBorder="1" applyAlignment="1">
      <alignment horizontal="right"/>
    </xf>
    <xf numFmtId="0" fontId="38" fillId="2" borderId="1" xfId="0" quotePrefix="1" applyFont="1" applyFill="1" applyBorder="1" applyAlignment="1">
      <alignment horizontal="left"/>
    </xf>
    <xf numFmtId="4" fontId="37" fillId="2" borderId="1" xfId="0" applyNumberFormat="1" applyFont="1" applyFill="1" applyBorder="1" applyAlignment="1">
      <alignment horizontal="right"/>
    </xf>
    <xf numFmtId="4" fontId="43" fillId="2" borderId="1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0" fontId="42" fillId="2" borderId="1" xfId="0" quotePrefix="1" applyFont="1" applyFill="1" applyBorder="1" applyAlignment="1">
      <alignment horizontal="left"/>
    </xf>
    <xf numFmtId="4" fontId="43" fillId="2" borderId="3" xfId="0" applyNumberFormat="1" applyFont="1" applyFill="1" applyBorder="1" applyAlignment="1">
      <alignment horizontal="right"/>
    </xf>
    <xf numFmtId="0" fontId="18" fillId="2" borderId="4" xfId="0" quotePrefix="1" applyFont="1" applyFill="1" applyBorder="1" applyAlignment="1">
      <alignment horizontal="left" wrapText="1"/>
    </xf>
    <xf numFmtId="4" fontId="36" fillId="2" borderId="3" xfId="0" applyNumberFormat="1" applyFont="1" applyFill="1" applyBorder="1" applyAlignment="1">
      <alignment horizontal="right"/>
    </xf>
    <xf numFmtId="0" fontId="42" fillId="2" borderId="4" xfId="0" quotePrefix="1" applyFont="1" applyFill="1" applyBorder="1" applyAlignment="1">
      <alignment horizontal="left" wrapText="1"/>
    </xf>
    <xf numFmtId="0" fontId="38" fillId="2" borderId="4" xfId="0" quotePrefix="1" applyFont="1" applyFill="1" applyBorder="1" applyAlignment="1">
      <alignment horizontal="left" wrapText="1"/>
    </xf>
    <xf numFmtId="0" fontId="42" fillId="5" borderId="4" xfId="0" quotePrefix="1" applyFont="1" applyFill="1" applyBorder="1" applyAlignment="1">
      <alignment horizontal="left" wrapText="1"/>
    </xf>
    <xf numFmtId="4" fontId="41" fillId="5" borderId="3" xfId="0" applyNumberFormat="1" applyFont="1" applyFill="1" applyBorder="1" applyAlignment="1">
      <alignment horizontal="right"/>
    </xf>
    <xf numFmtId="0" fontId="39" fillId="2" borderId="4" xfId="0" quotePrefix="1" applyFont="1" applyFill="1" applyBorder="1" applyAlignment="1">
      <alignment horizontal="left" wrapText="1"/>
    </xf>
    <xf numFmtId="0" fontId="40" fillId="2" borderId="4" xfId="0" quotePrefix="1" applyFont="1" applyFill="1" applyBorder="1" applyAlignment="1">
      <alignment horizontal="left" wrapText="1"/>
    </xf>
    <xf numFmtId="0" fontId="35" fillId="0" borderId="0" xfId="0" applyFont="1"/>
    <xf numFmtId="0" fontId="40" fillId="2" borderId="1" xfId="0" quotePrefix="1" applyFont="1" applyFill="1" applyBorder="1" applyAlignment="1">
      <alignment horizontal="left" wrapText="1"/>
    </xf>
    <xf numFmtId="0" fontId="39" fillId="2" borderId="1" xfId="0" quotePrefix="1" applyFont="1" applyFill="1" applyBorder="1" applyAlignment="1">
      <alignment horizontal="left" wrapText="1"/>
    </xf>
    <xf numFmtId="0" fontId="40" fillId="5" borderId="1" xfId="0" quotePrefix="1" applyFont="1" applyFill="1" applyBorder="1" applyAlignment="1">
      <alignment horizontal="left" wrapText="1"/>
    </xf>
    <xf numFmtId="0" fontId="38" fillId="2" borderId="1" xfId="0" quotePrefix="1" applyFont="1" applyFill="1" applyBorder="1" applyAlignment="1">
      <alignment horizontal="left" wrapText="1"/>
    </xf>
    <xf numFmtId="0" fontId="42" fillId="5" borderId="1" xfId="0" quotePrefix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4" fontId="25" fillId="0" borderId="3" xfId="0" applyNumberFormat="1" applyFont="1" applyBorder="1"/>
    <xf numFmtId="4" fontId="44" fillId="0" borderId="1" xfId="0" applyNumberFormat="1" applyFont="1" applyBorder="1"/>
    <xf numFmtId="0" fontId="41" fillId="3" borderId="1" xfId="0" applyFont="1" applyFill="1" applyBorder="1" applyAlignment="1">
      <alignment horizontal="center" vertical="center" wrapText="1"/>
    </xf>
    <xf numFmtId="0" fontId="42" fillId="2" borderId="1" xfId="0" quotePrefix="1" applyFont="1" applyFill="1" applyBorder="1" applyAlignment="1">
      <alignment horizontal="left" wrapText="1"/>
    </xf>
    <xf numFmtId="4" fontId="14" fillId="0" borderId="0" xfId="0" applyNumberFormat="1" applyFont="1"/>
    <xf numFmtId="0" fontId="29" fillId="3" borderId="3" xfId="0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/>
    </xf>
    <xf numFmtId="4" fontId="45" fillId="2" borderId="1" xfId="0" applyNumberFormat="1" applyFont="1" applyFill="1" applyBorder="1" applyAlignment="1">
      <alignment horizontal="right"/>
    </xf>
    <xf numFmtId="0" fontId="46" fillId="0" borderId="1" xfId="0" applyFont="1" applyBorder="1"/>
    <xf numFmtId="0" fontId="46" fillId="0" borderId="1" xfId="0" applyFont="1" applyBorder="1" applyAlignment="1">
      <alignment horizontal="left" vertical="center"/>
    </xf>
    <xf numFmtId="4" fontId="47" fillId="2" borderId="1" xfId="0" applyNumberFormat="1" applyFont="1" applyFill="1" applyBorder="1" applyAlignment="1">
      <alignment horizontal="right"/>
    </xf>
    <xf numFmtId="4" fontId="45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right"/>
    </xf>
    <xf numFmtId="4" fontId="47" fillId="2" borderId="3" xfId="0" applyNumberFormat="1" applyFont="1" applyFill="1" applyBorder="1" applyAlignment="1">
      <alignment horizontal="right"/>
    </xf>
    <xf numFmtId="4" fontId="48" fillId="2" borderId="3" xfId="0" applyNumberFormat="1" applyFont="1" applyFill="1" applyBorder="1" applyAlignment="1">
      <alignment horizontal="right"/>
    </xf>
    <xf numFmtId="4" fontId="49" fillId="0" borderId="1" xfId="0" applyNumberFormat="1" applyFont="1" applyBorder="1"/>
    <xf numFmtId="4" fontId="49" fillId="0" borderId="3" xfId="0" applyNumberFormat="1" applyFont="1" applyBorder="1"/>
    <xf numFmtId="0" fontId="46" fillId="0" borderId="0" xfId="0" applyFont="1"/>
    <xf numFmtId="0" fontId="30" fillId="2" borderId="0" xfId="0" quotePrefix="1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4" fontId="29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30" fillId="2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4" fontId="48" fillId="2" borderId="1" xfId="0" applyNumberFormat="1" applyFont="1" applyFill="1" applyBorder="1" applyAlignment="1">
      <alignment horizontal="right"/>
    </xf>
    <xf numFmtId="0" fontId="52" fillId="0" borderId="0" xfId="0" applyFont="1"/>
    <xf numFmtId="0" fontId="50" fillId="0" borderId="0" xfId="0" applyFont="1"/>
    <xf numFmtId="0" fontId="54" fillId="6" borderId="1" xfId="0" applyFont="1" applyFill="1" applyBorder="1" applyAlignment="1">
      <alignment horizontal="center" vertical="center"/>
    </xf>
    <xf numFmtId="4" fontId="29" fillId="3" borderId="1" xfId="0" applyNumberFormat="1" applyFont="1" applyFill="1" applyBorder="1" applyAlignment="1">
      <alignment horizontal="center" vertical="center" wrapText="1"/>
    </xf>
    <xf numFmtId="0" fontId="55" fillId="0" borderId="1" xfId="0" applyFont="1" applyBorder="1" applyAlignment="1"/>
    <xf numFmtId="4" fontId="50" fillId="0" borderId="1" xfId="0" applyNumberFormat="1" applyFont="1" applyBorder="1"/>
    <xf numFmtId="0" fontId="53" fillId="0" borderId="1" xfId="0" applyFont="1" applyBorder="1" applyAlignment="1"/>
    <xf numFmtId="4" fontId="47" fillId="7" borderId="1" xfId="0" applyNumberFormat="1" applyFont="1" applyFill="1" applyBorder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40" fillId="7" borderId="4" xfId="0" applyFont="1" applyFill="1" applyBorder="1" applyAlignment="1">
      <alignment horizontal="left" wrapText="1"/>
    </xf>
    <xf numFmtId="4" fontId="36" fillId="7" borderId="3" xfId="0" applyNumberFormat="1" applyFont="1" applyFill="1" applyBorder="1" applyAlignment="1">
      <alignment horizontal="right"/>
    </xf>
    <xf numFmtId="4" fontId="37" fillId="7" borderId="3" xfId="0" applyNumberFormat="1" applyFont="1" applyFill="1" applyBorder="1" applyAlignment="1">
      <alignment horizontal="right"/>
    </xf>
    <xf numFmtId="0" fontId="38" fillId="7" borderId="4" xfId="0" applyFont="1" applyFill="1" applyBorder="1" applyAlignment="1">
      <alignment horizontal="left" wrapText="1"/>
    </xf>
    <xf numFmtId="4" fontId="0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4" fontId="2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9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/>
    </xf>
    <xf numFmtId="4" fontId="49" fillId="0" borderId="0" xfId="0" applyNumberFormat="1" applyFont="1" applyBorder="1"/>
    <xf numFmtId="4" fontId="29" fillId="2" borderId="0" xfId="0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57" fillId="0" borderId="1" xfId="0" applyFont="1" applyBorder="1" applyAlignment="1">
      <alignment vertical="center"/>
    </xf>
    <xf numFmtId="4" fontId="46" fillId="0" borderId="1" xfId="0" applyNumberFormat="1" applyFont="1" applyBorder="1"/>
    <xf numFmtId="4" fontId="54" fillId="0" borderId="1" xfId="0" applyNumberFormat="1" applyFont="1" applyBorder="1"/>
    <xf numFmtId="4" fontId="9" fillId="0" borderId="0" xfId="0" applyNumberFormat="1" applyFont="1"/>
    <xf numFmtId="0" fontId="11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1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4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 wrapText="1"/>
    </xf>
    <xf numFmtId="0" fontId="11" fillId="4" borderId="4" xfId="0" quotePrefix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wrapText="1"/>
    </xf>
    <xf numFmtId="0" fontId="0" fillId="0" borderId="5" xfId="0" applyBorder="1" applyAlignment="1"/>
    <xf numFmtId="0" fontId="0" fillId="0" borderId="3" xfId="0" applyBorder="1" applyAlignment="1"/>
    <xf numFmtId="4" fontId="46" fillId="0" borderId="4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" fontId="54" fillId="0" borderId="4" xfId="0" applyNumberFormat="1" applyFont="1" applyBorder="1" applyAlignment="1">
      <alignment horizontal="right"/>
    </xf>
    <xf numFmtId="0" fontId="56" fillId="0" borderId="3" xfId="0" applyFont="1" applyBorder="1" applyAlignment="1">
      <alignment horizontal="right"/>
    </xf>
    <xf numFmtId="0" fontId="46" fillId="0" borderId="4" xfId="0" applyFont="1" applyBorder="1" applyAlignment="1">
      <alignment wrapText="1"/>
    </xf>
    <xf numFmtId="0" fontId="53" fillId="0" borderId="5" xfId="0" applyFont="1" applyBorder="1" applyAlignment="1">
      <alignment wrapText="1"/>
    </xf>
    <xf numFmtId="0" fontId="53" fillId="0" borderId="3" xfId="0" applyFont="1" applyBorder="1" applyAlignment="1">
      <alignment wrapText="1"/>
    </xf>
    <xf numFmtId="4" fontId="46" fillId="0" borderId="4" xfId="0" applyNumberFormat="1" applyFont="1" applyBorder="1" applyAlignment="1">
      <alignment wrapText="1"/>
    </xf>
    <xf numFmtId="4" fontId="46" fillId="0" borderId="3" xfId="0" applyNumberFormat="1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4" fontId="54" fillId="0" borderId="4" xfId="0" applyNumberFormat="1" applyFont="1" applyBorder="1" applyAlignment="1">
      <alignment wrapText="1"/>
    </xf>
    <xf numFmtId="4" fontId="54" fillId="0" borderId="3" xfId="0" applyNumberFormat="1" applyFont="1" applyBorder="1" applyAlignment="1">
      <alignment wrapText="1"/>
    </xf>
    <xf numFmtId="0" fontId="29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49" fillId="0" borderId="4" xfId="0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3" xfId="0" applyFont="1" applyBorder="1" applyAlignment="1">
      <alignment horizontal="left"/>
    </xf>
    <xf numFmtId="0" fontId="29" fillId="3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0" fontId="53" fillId="0" borderId="6" xfId="0" applyFont="1" applyBorder="1" applyAlignment="1">
      <alignment wrapText="1"/>
    </xf>
    <xf numFmtId="0" fontId="53" fillId="0" borderId="7" xfId="0" applyFont="1" applyBorder="1" applyAlignment="1">
      <alignment wrapText="1"/>
    </xf>
    <xf numFmtId="0" fontId="54" fillId="0" borderId="4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9" fillId="0" borderId="5" xfId="0" applyFont="1" applyBorder="1" applyAlignment="1">
      <alignment horizontal="left"/>
    </xf>
    <xf numFmtId="0" fontId="49" fillId="0" borderId="3" xfId="0" applyFont="1" applyBorder="1" applyAlignment="1">
      <alignment horizontal="left"/>
    </xf>
    <xf numFmtId="0" fontId="3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4" fillId="0" borderId="5" xfId="0" applyFont="1" applyBorder="1" applyAlignment="1">
      <alignment wrapText="1"/>
    </xf>
    <xf numFmtId="0" fontId="54" fillId="0" borderId="3" xfId="0" applyFont="1" applyBorder="1" applyAlignment="1">
      <alignment wrapText="1"/>
    </xf>
    <xf numFmtId="0" fontId="54" fillId="0" borderId="1" xfId="0" applyFont="1" applyBorder="1" applyAlignment="1">
      <alignment wrapText="1"/>
    </xf>
    <xf numFmtId="0" fontId="55" fillId="0" borderId="1" xfId="0" applyFont="1" applyBorder="1" applyAlignment="1">
      <alignment wrapText="1"/>
    </xf>
    <xf numFmtId="0" fontId="54" fillId="0" borderId="4" xfId="0" applyFont="1" applyBorder="1" applyAlignment="1">
      <alignment horizontal="right" wrapText="1"/>
    </xf>
    <xf numFmtId="0" fontId="54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40" fillId="2" borderId="4" xfId="0" applyFont="1" applyFill="1" applyBorder="1" applyAlignment="1">
      <alignment horizontal="left" wrapText="1"/>
    </xf>
    <xf numFmtId="0" fontId="35" fillId="0" borderId="5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39" fillId="2" borderId="4" xfId="0" applyFont="1" applyFill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40" fillId="5" borderId="4" xfId="0" applyFont="1" applyFill="1" applyBorder="1" applyAlignment="1">
      <alignment horizontal="left" wrapText="1"/>
    </xf>
    <xf numFmtId="0" fontId="35" fillId="5" borderId="5" xfId="0" applyFont="1" applyFill="1" applyBorder="1" applyAlignment="1">
      <alignment horizontal="left" wrapText="1"/>
    </xf>
    <xf numFmtId="0" fontId="35" fillId="5" borderId="3" xfId="0" applyFont="1" applyFill="1" applyBorder="1" applyAlignment="1">
      <alignment horizontal="left" wrapText="1"/>
    </xf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39" fillId="2" borderId="5" xfId="0" applyFont="1" applyFill="1" applyBorder="1" applyAlignment="1">
      <alignment horizontal="left" wrapText="1"/>
    </xf>
    <xf numFmtId="0" fontId="39" fillId="2" borderId="3" xfId="0" applyFont="1" applyFill="1" applyBorder="1" applyAlignment="1">
      <alignment horizontal="left" wrapText="1"/>
    </xf>
    <xf numFmtId="0" fontId="42" fillId="2" borderId="4" xfId="0" applyFont="1" applyFill="1" applyBorder="1" applyAlignment="1">
      <alignment horizontal="left" wrapText="1"/>
    </xf>
    <xf numFmtId="0" fontId="42" fillId="2" borderId="5" xfId="0" applyFont="1" applyFill="1" applyBorder="1" applyAlignment="1">
      <alignment horizontal="left" wrapText="1"/>
    </xf>
    <xf numFmtId="0" fontId="42" fillId="2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8" fillId="5" borderId="4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38" fillId="2" borderId="4" xfId="0" applyFont="1" applyFill="1" applyBorder="1" applyAlignment="1">
      <alignment horizontal="left" wrapText="1"/>
    </xf>
    <xf numFmtId="0" fontId="38" fillId="2" borderId="5" xfId="0" applyFont="1" applyFill="1" applyBorder="1" applyAlignment="1">
      <alignment horizontal="left" wrapText="1"/>
    </xf>
    <xf numFmtId="0" fontId="38" fillId="2" borderId="3" xfId="0" applyFont="1" applyFill="1" applyBorder="1" applyAlignment="1">
      <alignment horizontal="left" wrapText="1"/>
    </xf>
    <xf numFmtId="0" fontId="39" fillId="2" borderId="4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9" fillId="7" borderId="4" xfId="0" applyFont="1" applyFill="1" applyBorder="1" applyAlignment="1">
      <alignment horizontal="left" wrapText="1"/>
    </xf>
    <xf numFmtId="0" fontId="0" fillId="7" borderId="5" xfId="0" applyFont="1" applyFill="1" applyBorder="1" applyAlignment="1">
      <alignment horizontal="left" wrapText="1"/>
    </xf>
    <xf numFmtId="0" fontId="0" fillId="7" borderId="3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workbookViewId="0">
      <selection activeCell="P22" sqref="P22"/>
    </sheetView>
  </sheetViews>
  <sheetFormatPr defaultRowHeight="15.75" x14ac:dyDescent="0.25"/>
  <cols>
    <col min="1" max="4" width="9.140625" style="34"/>
    <col min="5" max="5" width="24" style="34" customWidth="1"/>
    <col min="6" max="7" width="20.28515625" style="34" hidden="1" customWidth="1"/>
    <col min="8" max="9" width="22.85546875" style="34" hidden="1" customWidth="1"/>
    <col min="10" max="10" width="22.85546875" style="34" customWidth="1"/>
    <col min="11" max="11" width="19" style="34" bestFit="1" customWidth="1"/>
    <col min="12" max="12" width="22.28515625" style="34" bestFit="1" customWidth="1"/>
    <col min="13" max="13" width="17.5703125" style="34" customWidth="1"/>
    <col min="14" max="14" width="18.7109375" style="34" customWidth="1"/>
    <col min="15" max="16384" width="9.140625" style="34"/>
  </cols>
  <sheetData>
    <row r="1" spans="1:23" ht="42" customHeight="1" x14ac:dyDescent="0.25">
      <c r="A1" s="182" t="s">
        <v>168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23" ht="18" customHeight="1" x14ac:dyDescent="0.25">
      <c r="A2" s="9"/>
      <c r="B2" s="9"/>
      <c r="C2" s="9"/>
      <c r="D2" s="9"/>
      <c r="E2" s="9"/>
      <c r="F2" s="9"/>
      <c r="G2" s="104"/>
      <c r="H2" s="104"/>
      <c r="I2" s="163"/>
      <c r="J2" s="163"/>
      <c r="K2" s="173"/>
      <c r="L2" s="173"/>
      <c r="M2" s="9"/>
      <c r="N2" s="9"/>
    </row>
    <row r="3" spans="1:23" x14ac:dyDescent="0.25">
      <c r="A3" s="183" t="s">
        <v>26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184"/>
    </row>
    <row r="4" spans="1:23" x14ac:dyDescent="0.25">
      <c r="A4" s="9"/>
      <c r="B4" s="9"/>
      <c r="C4" s="9"/>
      <c r="D4" s="9"/>
      <c r="E4" s="9"/>
      <c r="F4" s="9"/>
      <c r="G4" s="104"/>
      <c r="H4" s="104"/>
      <c r="I4" s="163"/>
      <c r="J4" s="163"/>
      <c r="K4" s="173"/>
      <c r="L4" s="173"/>
      <c r="M4" s="10"/>
      <c r="N4" s="10"/>
    </row>
    <row r="5" spans="1:23" ht="18" customHeight="1" x14ac:dyDescent="0.25">
      <c r="A5" s="183" t="s">
        <v>31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23" x14ac:dyDescent="0.25">
      <c r="A6" s="36"/>
      <c r="B6" s="37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40" t="s">
        <v>41</v>
      </c>
    </row>
    <row r="7" spans="1:23" ht="42.75" x14ac:dyDescent="0.25">
      <c r="A7" s="41"/>
      <c r="B7" s="42"/>
      <c r="C7" s="42"/>
      <c r="D7" s="43"/>
      <c r="E7" s="44"/>
      <c r="F7" s="45" t="s">
        <v>34</v>
      </c>
      <c r="G7" s="45" t="s">
        <v>111</v>
      </c>
      <c r="H7" s="106" t="s">
        <v>155</v>
      </c>
      <c r="I7" s="106" t="s">
        <v>143</v>
      </c>
      <c r="J7" s="176" t="s">
        <v>162</v>
      </c>
      <c r="K7" s="106" t="s">
        <v>143</v>
      </c>
      <c r="L7" s="106" t="s">
        <v>161</v>
      </c>
      <c r="M7" s="45" t="s">
        <v>35</v>
      </c>
      <c r="N7" s="45" t="s">
        <v>36</v>
      </c>
    </row>
    <row r="8" spans="1:23" x14ac:dyDescent="0.25">
      <c r="A8" s="186" t="s">
        <v>0</v>
      </c>
      <c r="B8" s="187"/>
      <c r="C8" s="187"/>
      <c r="D8" s="187"/>
      <c r="E8" s="188"/>
      <c r="F8" s="46">
        <f>SUM(F9:F10)</f>
        <v>9021806.3499999996</v>
      </c>
      <c r="G8" s="107">
        <f>G9+G10</f>
        <v>530866.01999999967</v>
      </c>
      <c r="H8" s="46">
        <f>H9+H10</f>
        <v>9552672.3699999992</v>
      </c>
      <c r="I8" s="46">
        <f>J8-H8</f>
        <v>181286.46999999881</v>
      </c>
      <c r="J8" s="46">
        <f t="shared" ref="J8" si="0">J9+J10</f>
        <v>9733958.839999998</v>
      </c>
      <c r="K8" s="46"/>
      <c r="L8" s="46">
        <f>L9+L10</f>
        <v>11459322.138776898</v>
      </c>
      <c r="M8" s="46">
        <f>SUM(M9:M10)</f>
        <v>0</v>
      </c>
      <c r="N8" s="46">
        <f>SUM(N9:N10)</f>
        <v>0</v>
      </c>
    </row>
    <row r="9" spans="1:23" x14ac:dyDescent="0.25">
      <c r="A9" s="180" t="s">
        <v>1</v>
      </c>
      <c r="B9" s="181"/>
      <c r="C9" s="181"/>
      <c r="D9" s="181"/>
      <c r="E9" s="189"/>
      <c r="F9" s="47">
        <v>8986147.9000000004</v>
      </c>
      <c r="G9" s="108">
        <f>H9-F9</f>
        <v>491370.1799999997</v>
      </c>
      <c r="H9" s="47">
        <f>' Račun prihoda i rashoda '!G11</f>
        <v>9477518.0800000001</v>
      </c>
      <c r="I9" s="47"/>
      <c r="J9" s="47">
        <f>' Račun prihoda i rashoda '!I11</f>
        <v>9658804.5499999989</v>
      </c>
      <c r="K9" s="47">
        <f>' Račun prihoda i rashoda '!J11</f>
        <v>187503.29877690002</v>
      </c>
      <c r="L9" s="47">
        <f>J9+K9</f>
        <v>9846307.8487768993</v>
      </c>
      <c r="M9" s="47">
        <f>' Račun prihoda i rashoda '!L11</f>
        <v>0</v>
      </c>
      <c r="N9" s="47">
        <f>' Račun prihoda i rashoda '!M11</f>
        <v>0</v>
      </c>
    </row>
    <row r="10" spans="1:23" x14ac:dyDescent="0.25">
      <c r="A10" s="190" t="s">
        <v>72</v>
      </c>
      <c r="B10" s="189"/>
      <c r="C10" s="189"/>
      <c r="D10" s="189"/>
      <c r="E10" s="189"/>
      <c r="F10" s="47">
        <f>' Račun prihoda i rashoda '!E36</f>
        <v>35658.449999999997</v>
      </c>
      <c r="G10" s="108">
        <f>H10-F10</f>
        <v>39495.839999999997</v>
      </c>
      <c r="H10" s="47">
        <f>' Račun prihoda i rashoda '!G36</f>
        <v>75154.289999999994</v>
      </c>
      <c r="I10" s="47"/>
      <c r="J10" s="47">
        <f>' Račun prihoda i rashoda '!I36</f>
        <v>75154.289999999994</v>
      </c>
      <c r="K10" s="47">
        <f>' Račun prihoda i rashoda '!J36</f>
        <v>1537860</v>
      </c>
      <c r="L10" s="47">
        <f>J10+K10</f>
        <v>1613014.29</v>
      </c>
      <c r="M10" s="47">
        <v>0</v>
      </c>
      <c r="N10" s="47">
        <f>M10</f>
        <v>0</v>
      </c>
    </row>
    <row r="11" spans="1:23" x14ac:dyDescent="0.25">
      <c r="A11" s="48" t="s">
        <v>2</v>
      </c>
      <c r="B11" s="49"/>
      <c r="C11" s="49"/>
      <c r="D11" s="49"/>
      <c r="E11" s="49"/>
      <c r="F11" s="46">
        <f>SUM(F12:F14)</f>
        <v>9021806.3499999996</v>
      </c>
      <c r="G11" s="107">
        <f>G12+G13+G14</f>
        <v>478663.77000000089</v>
      </c>
      <c r="H11" s="46">
        <f>H12+H13+H14</f>
        <v>9500470.120000001</v>
      </c>
      <c r="I11" s="46">
        <f>J11-H11</f>
        <v>181286.48000000045</v>
      </c>
      <c r="J11" s="46">
        <f t="shared" ref="J11" si="1">J12+J13+J14</f>
        <v>9681756.6000000015</v>
      </c>
      <c r="K11" s="46"/>
      <c r="L11" s="46">
        <f>L12+L13+L14</f>
        <v>11407119.881998802</v>
      </c>
      <c r="M11" s="46">
        <f t="shared" ref="M11:N11" si="2">SUM(M12:M14)</f>
        <v>0</v>
      </c>
      <c r="N11" s="46">
        <f t="shared" si="2"/>
        <v>0</v>
      </c>
    </row>
    <row r="12" spans="1:23" x14ac:dyDescent="0.25">
      <c r="A12" s="191" t="s">
        <v>3</v>
      </c>
      <c r="B12" s="181"/>
      <c r="C12" s="181"/>
      <c r="D12" s="181"/>
      <c r="E12" s="181"/>
      <c r="F12" s="47">
        <v>8102081.3600000003</v>
      </c>
      <c r="G12" s="108">
        <f>H12-F12</f>
        <v>443302.08000000101</v>
      </c>
      <c r="H12" s="47">
        <f>' Račun prihoda i rashoda '!G47</f>
        <v>8545383.4400000013</v>
      </c>
      <c r="I12" s="47"/>
      <c r="J12" s="47">
        <f>' Račun prihoda i rashoda '!I47</f>
        <v>8695469.9200000018</v>
      </c>
      <c r="K12" s="47">
        <f>' Račun prihoda i rashoda '!J47</f>
        <v>97000.011998799993</v>
      </c>
      <c r="L12" s="47">
        <f>J12+K12</f>
        <v>8792469.9319988023</v>
      </c>
      <c r="M12" s="47">
        <f>' Račun prihoda i rashoda '!L47</f>
        <v>0</v>
      </c>
      <c r="N12" s="47">
        <f>' Račun prihoda i rashoda '!M47</f>
        <v>0</v>
      </c>
    </row>
    <row r="13" spans="1:23" x14ac:dyDescent="0.25">
      <c r="A13" s="190" t="s">
        <v>4</v>
      </c>
      <c r="B13" s="189"/>
      <c r="C13" s="189"/>
      <c r="D13" s="189"/>
      <c r="E13" s="189"/>
      <c r="F13" s="47">
        <f>' Račun prihoda i rashoda '!E72</f>
        <v>884066.63000000012</v>
      </c>
      <c r="G13" s="108">
        <f>H13-F13</f>
        <v>16573.119999999879</v>
      </c>
      <c r="H13" s="47">
        <f>' Račun prihoda i rashoda '!G72</f>
        <v>900639.75</v>
      </c>
      <c r="I13" s="47"/>
      <c r="J13" s="47">
        <f>' Račun prihoda i rashoda '!I72</f>
        <v>931839.75</v>
      </c>
      <c r="K13" s="47">
        <f>' Račun prihoda i rashoda '!J72</f>
        <v>1628363.27</v>
      </c>
      <c r="L13" s="47">
        <f t="shared" ref="L13:L14" si="3">J13+K13</f>
        <v>2560203.02</v>
      </c>
      <c r="M13" s="47">
        <f>' Račun prihoda i rashoda '!L72</f>
        <v>0</v>
      </c>
      <c r="N13" s="47">
        <f>' Račun prihoda i rashoda '!M72</f>
        <v>0</v>
      </c>
      <c r="O13" s="35"/>
      <c r="P13" s="35"/>
      <c r="Q13" s="35"/>
      <c r="R13" s="35"/>
      <c r="S13" s="35"/>
      <c r="T13" s="35"/>
      <c r="U13" s="35"/>
      <c r="V13" s="35"/>
      <c r="W13" s="35"/>
    </row>
    <row r="14" spans="1:23" x14ac:dyDescent="0.25">
      <c r="A14" s="191" t="s">
        <v>73</v>
      </c>
      <c r="B14" s="195"/>
      <c r="C14" s="195"/>
      <c r="D14" s="195"/>
      <c r="E14" s="196"/>
      <c r="F14" s="47">
        <f>' Račun prihoda i rashoda '!E86</f>
        <v>35658.36</v>
      </c>
      <c r="G14" s="108">
        <f>H14-F14</f>
        <v>18788.57</v>
      </c>
      <c r="H14" s="47">
        <f>' Račun prihoda i rashoda '!G86</f>
        <v>54446.93</v>
      </c>
      <c r="I14" s="47"/>
      <c r="J14" s="47">
        <f>' Račun prihoda i rashoda '!I86</f>
        <v>54446.93</v>
      </c>
      <c r="K14" s="47">
        <f>' Račun prihoda i rashoda '!J86</f>
        <v>0</v>
      </c>
      <c r="L14" s="47">
        <f t="shared" si="3"/>
        <v>54446.93</v>
      </c>
      <c r="M14" s="47"/>
      <c r="N14" s="47">
        <f>M14</f>
        <v>0</v>
      </c>
      <c r="O14" s="35"/>
      <c r="P14" s="35"/>
      <c r="Q14" s="35"/>
      <c r="R14" s="35"/>
      <c r="S14" s="35"/>
      <c r="T14" s="35"/>
      <c r="U14" s="35"/>
      <c r="V14" s="35"/>
      <c r="W14" s="35"/>
    </row>
    <row r="15" spans="1:23" x14ac:dyDescent="0.25">
      <c r="A15" s="192" t="s">
        <v>5</v>
      </c>
      <c r="B15" s="187"/>
      <c r="C15" s="187"/>
      <c r="D15" s="187"/>
      <c r="E15" s="187"/>
      <c r="F15" s="46">
        <f>SUM(F8-F11)</f>
        <v>0</v>
      </c>
      <c r="G15" s="107"/>
      <c r="H15" s="46">
        <f>SUM(H8-H11)</f>
        <v>52202.249999998137</v>
      </c>
      <c r="I15" s="46"/>
      <c r="J15" s="46">
        <f t="shared" ref="J15:L15" si="4">SUM(J8-J11)</f>
        <v>52202.239999996498</v>
      </c>
      <c r="K15" s="46"/>
      <c r="L15" s="46">
        <f t="shared" si="4"/>
        <v>52202.25677809678</v>
      </c>
      <c r="M15" s="46">
        <f>SUM(M8-M11)</f>
        <v>0</v>
      </c>
      <c r="N15" s="46">
        <f>SUM(N8-N11)</f>
        <v>0</v>
      </c>
    </row>
    <row r="16" spans="1:23" x14ac:dyDescent="0.25">
      <c r="A16" s="9"/>
      <c r="B16" s="50"/>
      <c r="C16" s="50"/>
      <c r="D16" s="50"/>
      <c r="E16" s="50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8" customHeight="1" x14ac:dyDescent="0.25">
      <c r="A17" s="183" t="s">
        <v>32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1:14" x14ac:dyDescent="0.25">
      <c r="A18" s="9"/>
      <c r="B18" s="50"/>
      <c r="C18" s="50"/>
      <c r="D18" s="50"/>
      <c r="E18" s="50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42.75" x14ac:dyDescent="0.25">
      <c r="A19" s="41"/>
      <c r="B19" s="42"/>
      <c r="C19" s="42"/>
      <c r="D19" s="43"/>
      <c r="E19" s="44"/>
      <c r="F19" s="45" t="s">
        <v>34</v>
      </c>
      <c r="G19" s="45" t="s">
        <v>143</v>
      </c>
      <c r="H19" s="106" t="s">
        <v>155</v>
      </c>
      <c r="I19" s="106"/>
      <c r="J19" s="106" t="s">
        <v>155</v>
      </c>
      <c r="K19" s="106" t="s">
        <v>143</v>
      </c>
      <c r="L19" s="106" t="s">
        <v>159</v>
      </c>
      <c r="M19" s="45" t="s">
        <v>35</v>
      </c>
      <c r="N19" s="45" t="s">
        <v>36</v>
      </c>
    </row>
    <row r="20" spans="1:14" ht="15.75" customHeight="1" x14ac:dyDescent="0.25">
      <c r="A20" s="180" t="s">
        <v>7</v>
      </c>
      <c r="B20" s="193"/>
      <c r="C20" s="193"/>
      <c r="D20" s="193"/>
      <c r="E20" s="194"/>
      <c r="F20" s="47">
        <v>35658.449999999997</v>
      </c>
      <c r="G20" s="47">
        <v>39495.839999999997</v>
      </c>
      <c r="H20" s="47">
        <f>F20+G20</f>
        <v>75154.289999999994</v>
      </c>
      <c r="I20" s="47"/>
      <c r="J20" s="47">
        <f t="shared" ref="J20" si="5">H20+I20</f>
        <v>75154.289999999994</v>
      </c>
      <c r="K20" s="47">
        <f>L20-J20</f>
        <v>1537860</v>
      </c>
      <c r="L20" s="47">
        <f>' Račun prihoda i rashoda '!K36</f>
        <v>1613014.29</v>
      </c>
      <c r="M20" s="47">
        <v>0</v>
      </c>
      <c r="N20" s="47">
        <f>M20</f>
        <v>0</v>
      </c>
    </row>
    <row r="21" spans="1:14" x14ac:dyDescent="0.25">
      <c r="A21" s="180" t="s">
        <v>8</v>
      </c>
      <c r="B21" s="181"/>
      <c r="C21" s="181"/>
      <c r="D21" s="181"/>
      <c r="E21" s="181"/>
      <c r="F21" s="47">
        <v>35658.449999999997</v>
      </c>
      <c r="G21" s="47">
        <v>18788.57</v>
      </c>
      <c r="H21" s="47">
        <f>F21+G21</f>
        <v>54447.02</v>
      </c>
      <c r="I21" s="47"/>
      <c r="J21" s="47">
        <v>54446.93</v>
      </c>
      <c r="K21" s="47">
        <f>L21-J21</f>
        <v>0</v>
      </c>
      <c r="L21" s="47">
        <f>' Račun prihoda i rashoda '!K86</f>
        <v>54446.93</v>
      </c>
      <c r="M21" s="47"/>
      <c r="N21" s="47">
        <f>M21</f>
        <v>0</v>
      </c>
    </row>
    <row r="22" spans="1:14" x14ac:dyDescent="0.25">
      <c r="A22" s="192" t="s">
        <v>9</v>
      </c>
      <c r="B22" s="187"/>
      <c r="C22" s="187"/>
      <c r="D22" s="187"/>
      <c r="E22" s="187"/>
      <c r="F22" s="46">
        <f>F20-F21</f>
        <v>0</v>
      </c>
      <c r="G22" s="46">
        <f t="shared" ref="G22:N22" si="6">G20-G21</f>
        <v>20707.269999999997</v>
      </c>
      <c r="H22" s="46">
        <f t="shared" si="6"/>
        <v>20707.269999999997</v>
      </c>
      <c r="I22" s="46"/>
      <c r="J22" s="46">
        <f t="shared" si="6"/>
        <v>20707.359999999993</v>
      </c>
      <c r="K22" s="46"/>
      <c r="L22" s="46">
        <f t="shared" si="6"/>
        <v>1558567.36</v>
      </c>
      <c r="M22" s="46">
        <f t="shared" si="6"/>
        <v>0</v>
      </c>
      <c r="N22" s="46">
        <f t="shared" si="6"/>
        <v>0</v>
      </c>
    </row>
    <row r="23" spans="1:14" x14ac:dyDescent="0.25">
      <c r="A23" s="52"/>
      <c r="B23" s="50"/>
      <c r="C23" s="50"/>
      <c r="D23" s="50"/>
      <c r="E23" s="50"/>
      <c r="F23" s="51"/>
      <c r="G23" s="51"/>
      <c r="H23" s="51"/>
      <c r="J23" s="51"/>
      <c r="K23" s="51"/>
      <c r="L23" s="51"/>
      <c r="M23" s="51"/>
      <c r="N23" s="51"/>
    </row>
    <row r="24" spans="1:14" ht="18" customHeight="1" x14ac:dyDescent="0.25">
      <c r="A24" s="183" t="s">
        <v>38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</row>
    <row r="25" spans="1:14" x14ac:dyDescent="0.25">
      <c r="A25" s="52"/>
      <c r="B25" s="50"/>
      <c r="C25" s="50"/>
      <c r="D25" s="50"/>
      <c r="E25" s="50"/>
      <c r="F25" s="51"/>
      <c r="G25" s="51"/>
      <c r="H25" s="51"/>
      <c r="I25" s="51"/>
      <c r="J25" s="51"/>
      <c r="K25" s="51"/>
      <c r="L25" s="51"/>
      <c r="M25" s="51"/>
      <c r="N25" s="51"/>
    </row>
    <row r="26" spans="1:14" ht="42.75" x14ac:dyDescent="0.25">
      <c r="A26" s="203" t="s">
        <v>144</v>
      </c>
      <c r="B26" s="204"/>
      <c r="C26" s="204"/>
      <c r="D26" s="204"/>
      <c r="E26" s="205"/>
      <c r="F26" s="45" t="s">
        <v>34</v>
      </c>
      <c r="G26" s="45" t="s">
        <v>143</v>
      </c>
      <c r="H26" s="106" t="s">
        <v>155</v>
      </c>
      <c r="I26" s="106"/>
      <c r="J26" s="106" t="s">
        <v>162</v>
      </c>
      <c r="K26" s="106" t="s">
        <v>143</v>
      </c>
      <c r="L26" s="106" t="s">
        <v>159</v>
      </c>
      <c r="M26" s="45" t="s">
        <v>35</v>
      </c>
      <c r="N26" s="45" t="s">
        <v>36</v>
      </c>
    </row>
    <row r="27" spans="1:14" ht="27.75" customHeight="1" x14ac:dyDescent="0.25">
      <c r="A27" s="197" t="s">
        <v>33</v>
      </c>
      <c r="B27" s="198"/>
      <c r="C27" s="198"/>
      <c r="D27" s="198"/>
      <c r="E27" s="199"/>
      <c r="F27" s="53">
        <f>F28</f>
        <v>0</v>
      </c>
      <c r="G27" s="53">
        <v>-52202.25</v>
      </c>
      <c r="H27" s="53">
        <f>G27</f>
        <v>-52202.25</v>
      </c>
      <c r="I27" s="53"/>
      <c r="J27" s="53">
        <f>J28</f>
        <v>-52202.239999999998</v>
      </c>
      <c r="K27" s="53"/>
      <c r="L27" s="53">
        <f>L28</f>
        <v>-52202.239999999998</v>
      </c>
      <c r="M27" s="53">
        <f>M15</f>
        <v>0</v>
      </c>
      <c r="N27" s="56">
        <f>N15</f>
        <v>0</v>
      </c>
    </row>
    <row r="28" spans="1:14" ht="30" customHeight="1" x14ac:dyDescent="0.25">
      <c r="A28" s="200" t="s">
        <v>6</v>
      </c>
      <c r="B28" s="201"/>
      <c r="C28" s="201"/>
      <c r="D28" s="201"/>
      <c r="E28" s="202"/>
      <c r="F28" s="54">
        <f>F15</f>
        <v>0</v>
      </c>
      <c r="G28" s="54">
        <v>0</v>
      </c>
      <c r="H28" s="54">
        <v>-52202.25</v>
      </c>
      <c r="I28" s="54"/>
      <c r="J28" s="54">
        <v>-52202.239999999998</v>
      </c>
      <c r="K28" s="54"/>
      <c r="L28" s="54">
        <v>-52202.239999999998</v>
      </c>
      <c r="M28" s="54">
        <f>M15</f>
        <v>0</v>
      </c>
      <c r="N28" s="57">
        <f t="shared" ref="N28" si="7">N15</f>
        <v>0</v>
      </c>
    </row>
    <row r="29" spans="1:14" x14ac:dyDescent="0.25">
      <c r="F29" s="55"/>
      <c r="G29" s="55"/>
      <c r="H29" s="55"/>
      <c r="I29" s="55"/>
      <c r="J29" s="55"/>
      <c r="K29" s="55"/>
      <c r="L29" s="55"/>
      <c r="M29" s="55"/>
      <c r="N29" s="55"/>
    </row>
    <row r="30" spans="1:14" x14ac:dyDescent="0.25">
      <c r="F30" s="55"/>
      <c r="G30" s="55"/>
      <c r="H30" s="55"/>
      <c r="I30" s="55"/>
      <c r="J30" s="55"/>
      <c r="K30" s="55"/>
      <c r="L30" s="55"/>
      <c r="M30" s="55"/>
      <c r="N30" s="55"/>
    </row>
    <row r="31" spans="1:14" ht="23.25" customHeight="1" x14ac:dyDescent="0.25">
      <c r="A31" s="191" t="s">
        <v>10</v>
      </c>
      <c r="B31" s="181"/>
      <c r="C31" s="181"/>
      <c r="D31" s="181"/>
      <c r="E31" s="181"/>
      <c r="F31" s="47">
        <v>0</v>
      </c>
      <c r="G31" s="47"/>
      <c r="H31" s="47">
        <v>0</v>
      </c>
      <c r="I31" s="47"/>
      <c r="J31" s="47"/>
      <c r="K31" s="47"/>
      <c r="L31" s="47"/>
      <c r="M31" s="47">
        <v>0</v>
      </c>
      <c r="N31" s="47">
        <v>0</v>
      </c>
    </row>
    <row r="32" spans="1:14" ht="11.25" customHeight="1" x14ac:dyDescent="0.25">
      <c r="A32" s="6"/>
      <c r="B32" s="7"/>
      <c r="C32" s="7"/>
      <c r="D32" s="7"/>
      <c r="E32" s="7"/>
      <c r="F32" s="8"/>
      <c r="G32" s="8"/>
      <c r="H32" s="8"/>
      <c r="I32" s="8"/>
      <c r="J32" s="8"/>
      <c r="K32" s="8"/>
      <c r="L32" s="8"/>
      <c r="M32" s="8"/>
      <c r="N32" s="8"/>
    </row>
  </sheetData>
  <mergeCells count="19">
    <mergeCell ref="A22:E22"/>
    <mergeCell ref="A24:N24"/>
    <mergeCell ref="A27:E27"/>
    <mergeCell ref="A28:E28"/>
    <mergeCell ref="A31:E31"/>
    <mergeCell ref="A26:E26"/>
    <mergeCell ref="A21:E21"/>
    <mergeCell ref="A1:N1"/>
    <mergeCell ref="A3:N3"/>
    <mergeCell ref="A5:N5"/>
    <mergeCell ref="A8:E8"/>
    <mergeCell ref="A9:E9"/>
    <mergeCell ref="A10:E10"/>
    <mergeCell ref="A12:E12"/>
    <mergeCell ref="A13:E13"/>
    <mergeCell ref="A15:E15"/>
    <mergeCell ref="A17:N17"/>
    <mergeCell ref="A20:E20"/>
    <mergeCell ref="A14:E14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3"/>
  <sheetViews>
    <sheetView topLeftCell="A82" workbookViewId="0">
      <selection activeCell="K11" sqref="K11"/>
    </sheetView>
  </sheetViews>
  <sheetFormatPr defaultRowHeight="15" x14ac:dyDescent="0.25"/>
  <cols>
    <col min="1" max="1" width="8" style="2" customWidth="1"/>
    <col min="2" max="2" width="6.5703125" style="2" customWidth="1"/>
    <col min="3" max="3" width="6" style="2" customWidth="1"/>
    <col min="4" max="4" width="29" style="2" customWidth="1"/>
    <col min="5" max="5" width="15.7109375" style="2" hidden="1" customWidth="1"/>
    <col min="6" max="6" width="15.28515625" style="2" hidden="1" customWidth="1"/>
    <col min="7" max="8" width="19.7109375" style="2" hidden="1" customWidth="1"/>
    <col min="9" max="11" width="19.7109375" style="2" customWidth="1"/>
    <col min="12" max="12" width="12" style="2" customWidth="1"/>
    <col min="13" max="13" width="12.28515625" style="2" customWidth="1"/>
    <col min="14" max="15" width="9.140625" style="2"/>
    <col min="16" max="16" width="12.28515625" style="2" bestFit="1" customWidth="1"/>
    <col min="17" max="17" width="9.140625" style="2"/>
    <col min="18" max="18" width="9.28515625" style="2" bestFit="1" customWidth="1"/>
    <col min="19" max="16384" width="9.140625" style="2"/>
  </cols>
  <sheetData>
    <row r="1" spans="1:14" ht="42" customHeight="1" x14ac:dyDescent="0.25">
      <c r="A1" s="182" t="s">
        <v>160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18" customHeight="1" x14ac:dyDescent="0.25">
      <c r="A2" s="237">
        <v>45149</v>
      </c>
      <c r="B2" s="238"/>
      <c r="C2" s="58"/>
      <c r="D2" s="58"/>
      <c r="E2" s="58"/>
      <c r="F2" s="75"/>
      <c r="G2" s="75"/>
      <c r="H2" s="162"/>
      <c r="I2" s="162"/>
      <c r="J2" s="169"/>
      <c r="K2" s="169"/>
      <c r="L2" s="58"/>
      <c r="M2" s="58"/>
    </row>
    <row r="3" spans="1:14" ht="18" customHeight="1" x14ac:dyDescent="0.25">
      <c r="A3" s="153"/>
      <c r="B3" s="154"/>
      <c r="C3" s="149"/>
      <c r="D3" s="149"/>
      <c r="E3" s="149"/>
      <c r="F3" s="149"/>
      <c r="G3" s="149"/>
      <c r="H3" s="162"/>
      <c r="I3" s="162"/>
      <c r="J3" s="169"/>
      <c r="K3" s="169"/>
      <c r="L3" s="149"/>
      <c r="M3" s="149"/>
    </row>
    <row r="4" spans="1:14" x14ac:dyDescent="0.25">
      <c r="A4" s="58"/>
      <c r="B4" s="58"/>
      <c r="C4" s="58"/>
      <c r="D4" s="58" t="s">
        <v>26</v>
      </c>
      <c r="E4" s="58"/>
      <c r="F4" s="75"/>
      <c r="G4" s="75"/>
      <c r="H4" s="162"/>
      <c r="I4" s="162"/>
      <c r="J4" s="169"/>
      <c r="K4" s="169"/>
      <c r="L4" s="59"/>
      <c r="M4" s="59"/>
    </row>
    <row r="5" spans="1:14" x14ac:dyDescent="0.25">
      <c r="A5" s="149"/>
      <c r="B5" s="149"/>
      <c r="C5" s="149"/>
      <c r="D5" s="149"/>
      <c r="E5" s="149"/>
      <c r="F5" s="149"/>
      <c r="G5" s="149"/>
      <c r="H5" s="162"/>
      <c r="I5" s="162"/>
      <c r="J5" s="169"/>
      <c r="K5" s="169"/>
      <c r="L5" s="59"/>
      <c r="M5" s="59"/>
    </row>
    <row r="6" spans="1:14" ht="18" customHeight="1" x14ac:dyDescent="0.25">
      <c r="A6" s="182" t="s">
        <v>12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</row>
    <row r="7" spans="1:14" x14ac:dyDescent="0.25">
      <c r="A7" s="182" t="s">
        <v>1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</row>
    <row r="8" spans="1:14" x14ac:dyDescent="0.25">
      <c r="A8" s="149"/>
      <c r="B8" s="152"/>
      <c r="C8" s="152"/>
      <c r="D8" s="152"/>
      <c r="E8" s="152"/>
      <c r="F8" s="152"/>
      <c r="G8" s="152"/>
      <c r="H8" s="166"/>
      <c r="I8" s="166"/>
      <c r="J8" s="170"/>
      <c r="K8" s="170"/>
      <c r="L8" s="152"/>
      <c r="M8" s="152"/>
    </row>
    <row r="9" spans="1:14" x14ac:dyDescent="0.25">
      <c r="A9" s="235" t="s">
        <v>121</v>
      </c>
      <c r="B9" s="236"/>
      <c r="C9" s="236"/>
      <c r="D9" s="236"/>
      <c r="E9" s="58"/>
      <c r="F9" s="75"/>
      <c r="G9" s="75"/>
      <c r="H9" s="162"/>
      <c r="I9" s="162"/>
      <c r="J9" s="169"/>
      <c r="K9" s="169"/>
      <c r="L9" s="59"/>
      <c r="M9" s="15" t="s">
        <v>74</v>
      </c>
    </row>
    <row r="10" spans="1:14" ht="57" x14ac:dyDescent="0.25">
      <c r="A10" s="76" t="s">
        <v>13</v>
      </c>
      <c r="B10" s="60" t="s">
        <v>14</v>
      </c>
      <c r="C10" s="60" t="s">
        <v>15</v>
      </c>
      <c r="D10" s="60" t="s">
        <v>11</v>
      </c>
      <c r="E10" s="76" t="s">
        <v>34</v>
      </c>
      <c r="F10" s="76" t="s">
        <v>111</v>
      </c>
      <c r="G10" s="28" t="s">
        <v>155</v>
      </c>
      <c r="H10" s="28" t="s">
        <v>111</v>
      </c>
      <c r="I10" s="28" t="s">
        <v>155</v>
      </c>
      <c r="J10" s="28" t="s">
        <v>143</v>
      </c>
      <c r="K10" s="28" t="s">
        <v>163</v>
      </c>
      <c r="L10" s="76" t="s">
        <v>35</v>
      </c>
      <c r="M10" s="76" t="s">
        <v>36</v>
      </c>
    </row>
    <row r="11" spans="1:14" x14ac:dyDescent="0.25">
      <c r="A11" s="61">
        <v>6</v>
      </c>
      <c r="B11" s="61"/>
      <c r="C11" s="64"/>
      <c r="D11" s="61" t="s">
        <v>1</v>
      </c>
      <c r="E11" s="115">
        <f>E12+E17+E19+E23+E25+E30+E32</f>
        <v>8986147.9000000004</v>
      </c>
      <c r="F11" s="115"/>
      <c r="G11" s="115">
        <f>G12+G17+G19+G23+G25+G30+G32</f>
        <v>9477518.0800000001</v>
      </c>
      <c r="H11" s="115"/>
      <c r="I11" s="115">
        <f t="shared" ref="I11:K11" si="0">I12+I17+I19+I23+I25+I30+I32</f>
        <v>9658804.5499999989</v>
      </c>
      <c r="J11" s="115">
        <f>J12+J17+J19+J23+J25+J30</f>
        <v>187503.29877690002</v>
      </c>
      <c r="K11" s="115">
        <f t="shared" si="0"/>
        <v>9846307.8487769011</v>
      </c>
      <c r="L11" s="115">
        <f>L12+L17+L19+L23+L25+L30+L32</f>
        <v>0</v>
      </c>
      <c r="M11" s="115">
        <f>M12+M17+M19+M23+M25+M30+M32</f>
        <v>0</v>
      </c>
    </row>
    <row r="12" spans="1:14" ht="25.5" x14ac:dyDescent="0.25">
      <c r="A12" s="61"/>
      <c r="B12" s="61">
        <v>63</v>
      </c>
      <c r="C12" s="64"/>
      <c r="D12" s="61" t="s">
        <v>52</v>
      </c>
      <c r="E12" s="115">
        <f>E13+E14+E15+E16</f>
        <v>40148.65</v>
      </c>
      <c r="F12" s="115"/>
      <c r="G12" s="115">
        <f>G13+G14+G15+G16</f>
        <v>24000</v>
      </c>
      <c r="H12" s="115"/>
      <c r="I12" s="115">
        <f t="shared" ref="I12:K12" si="1">I13+I14+I15+I16</f>
        <v>24000</v>
      </c>
      <c r="J12" s="115">
        <f t="shared" si="1"/>
        <v>0</v>
      </c>
      <c r="K12" s="115">
        <f t="shared" si="1"/>
        <v>24000</v>
      </c>
      <c r="L12" s="115">
        <f>L13+L14+L15+L16</f>
        <v>0</v>
      </c>
      <c r="M12" s="115">
        <f>M13+M14+M15+M16</f>
        <v>0</v>
      </c>
    </row>
    <row r="13" spans="1:14" x14ac:dyDescent="0.25">
      <c r="A13" s="61"/>
      <c r="B13" s="61"/>
      <c r="C13" s="64">
        <v>41</v>
      </c>
      <c r="D13" s="62" t="s">
        <v>122</v>
      </c>
      <c r="E13" s="115"/>
      <c r="F13" s="115"/>
      <c r="G13" s="116">
        <f>E13+F13</f>
        <v>0</v>
      </c>
      <c r="H13" s="116"/>
      <c r="I13" s="116">
        <f>G13+H13</f>
        <v>0</v>
      </c>
      <c r="J13" s="116"/>
      <c r="K13" s="116">
        <f>I13+J13</f>
        <v>0</v>
      </c>
      <c r="L13" s="116">
        <f>G13*1.025</f>
        <v>0</v>
      </c>
      <c r="M13" s="116">
        <f>L13*1.025</f>
        <v>0</v>
      </c>
    </row>
    <row r="14" spans="1:14" x14ac:dyDescent="0.25">
      <c r="A14" s="61"/>
      <c r="B14" s="61"/>
      <c r="C14" s="64">
        <v>51</v>
      </c>
      <c r="D14" s="64" t="s">
        <v>56</v>
      </c>
      <c r="E14" s="117"/>
      <c r="F14" s="117"/>
      <c r="G14" s="116">
        <f>E14+F14</f>
        <v>0</v>
      </c>
      <c r="H14" s="116"/>
      <c r="I14" s="116">
        <f>G14+H14</f>
        <v>0</v>
      </c>
      <c r="J14" s="116"/>
      <c r="K14" s="116">
        <f t="shared" ref="K14:K16" si="2">I14+J14</f>
        <v>0</v>
      </c>
      <c r="L14" s="116">
        <f>G14*1.025</f>
        <v>0</v>
      </c>
      <c r="M14" s="116">
        <f t="shared" ref="M14:M16" si="3">L14*1.025</f>
        <v>0</v>
      </c>
    </row>
    <row r="15" spans="1:14" x14ac:dyDescent="0.25">
      <c r="A15" s="117"/>
      <c r="B15" s="117"/>
      <c r="C15" s="118">
        <v>53</v>
      </c>
      <c r="D15" s="117" t="s">
        <v>123</v>
      </c>
      <c r="E15" s="117"/>
      <c r="F15" s="117"/>
      <c r="G15" s="116">
        <f>E15+F15</f>
        <v>0</v>
      </c>
      <c r="H15" s="116"/>
      <c r="I15" s="116">
        <f t="shared" ref="I15:I16" si="4">G15+H15</f>
        <v>0</v>
      </c>
      <c r="J15" s="116"/>
      <c r="K15" s="116">
        <f t="shared" si="2"/>
        <v>0</v>
      </c>
      <c r="L15" s="116">
        <f>G15*1.025</f>
        <v>0</v>
      </c>
      <c r="M15" s="116">
        <f t="shared" si="3"/>
        <v>0</v>
      </c>
    </row>
    <row r="16" spans="1:14" x14ac:dyDescent="0.25">
      <c r="A16" s="61"/>
      <c r="B16" s="61"/>
      <c r="C16" s="64">
        <v>54</v>
      </c>
      <c r="D16" s="64" t="s">
        <v>55</v>
      </c>
      <c r="E16" s="119">
        <v>40148.65</v>
      </c>
      <c r="F16" s="119">
        <v>-16148.65</v>
      </c>
      <c r="G16" s="116">
        <f>E16+F16</f>
        <v>24000</v>
      </c>
      <c r="H16" s="116"/>
      <c r="I16" s="116">
        <f t="shared" si="4"/>
        <v>24000</v>
      </c>
      <c r="J16" s="116"/>
      <c r="K16" s="116">
        <f t="shared" si="2"/>
        <v>24000</v>
      </c>
      <c r="L16" s="116"/>
      <c r="M16" s="116">
        <f t="shared" si="3"/>
        <v>0</v>
      </c>
    </row>
    <row r="17" spans="1:22" s="3" customFormat="1" x14ac:dyDescent="0.25">
      <c r="A17" s="61"/>
      <c r="B17" s="61">
        <v>64</v>
      </c>
      <c r="C17" s="61"/>
      <c r="D17" s="61" t="s">
        <v>45</v>
      </c>
      <c r="E17" s="115">
        <f>E18</f>
        <v>265.45</v>
      </c>
      <c r="F17" s="115"/>
      <c r="G17" s="115">
        <f t="shared" ref="G17:M17" si="5">G18</f>
        <v>265.45</v>
      </c>
      <c r="H17" s="115"/>
      <c r="I17" s="115">
        <f t="shared" si="5"/>
        <v>265.45</v>
      </c>
      <c r="J17" s="115">
        <f t="shared" si="5"/>
        <v>0</v>
      </c>
      <c r="K17" s="115">
        <f t="shared" si="5"/>
        <v>265.45</v>
      </c>
      <c r="L17" s="115">
        <f t="shared" si="5"/>
        <v>0</v>
      </c>
      <c r="M17" s="115">
        <f t="shared" si="5"/>
        <v>0</v>
      </c>
    </row>
    <row r="18" spans="1:22" x14ac:dyDescent="0.25">
      <c r="A18" s="64"/>
      <c r="B18" s="64"/>
      <c r="C18" s="64">
        <v>31</v>
      </c>
      <c r="D18" s="64" t="s">
        <v>30</v>
      </c>
      <c r="E18" s="119">
        <v>265.45</v>
      </c>
      <c r="F18" s="119">
        <v>0</v>
      </c>
      <c r="G18" s="119">
        <f>E18+F18</f>
        <v>265.45</v>
      </c>
      <c r="H18" s="119"/>
      <c r="I18" s="119">
        <f>G18+H18</f>
        <v>265.45</v>
      </c>
      <c r="J18" s="119"/>
      <c r="K18" s="119">
        <f>I18+J18</f>
        <v>265.45</v>
      </c>
      <c r="L18" s="119"/>
      <c r="M18" s="119">
        <f t="shared" ref="M18:M32" si="6">L18*1.025</f>
        <v>0</v>
      </c>
      <c r="O18" s="4"/>
      <c r="P18" s="4"/>
      <c r="Q18" s="4"/>
      <c r="R18" s="4"/>
      <c r="S18" s="4"/>
      <c r="T18" s="4"/>
      <c r="U18" s="4"/>
    </row>
    <row r="19" spans="1:22" ht="38.25" customHeight="1" x14ac:dyDescent="0.25">
      <c r="A19" s="63"/>
      <c r="B19" s="65">
        <v>65</v>
      </c>
      <c r="C19" s="63"/>
      <c r="D19" s="61" t="s">
        <v>124</v>
      </c>
      <c r="E19" s="115">
        <f>E20+E21+E22</f>
        <v>132722.81</v>
      </c>
      <c r="F19" s="115"/>
      <c r="G19" s="115">
        <f t="shared" ref="G19:M19" si="7">G20+G21+G22</f>
        <v>147905.97</v>
      </c>
      <c r="H19" s="115"/>
      <c r="I19" s="115">
        <f t="shared" si="7"/>
        <v>147905.97</v>
      </c>
      <c r="J19" s="115">
        <f t="shared" si="7"/>
        <v>0</v>
      </c>
      <c r="K19" s="115">
        <f t="shared" si="7"/>
        <v>147905.97</v>
      </c>
      <c r="L19" s="115">
        <f t="shared" si="7"/>
        <v>0</v>
      </c>
      <c r="M19" s="115">
        <f t="shared" si="7"/>
        <v>0</v>
      </c>
    </row>
    <row r="20" spans="1:22" x14ac:dyDescent="0.25">
      <c r="A20" s="63"/>
      <c r="B20" s="65"/>
      <c r="C20" s="63">
        <v>11</v>
      </c>
      <c r="D20" s="62" t="s">
        <v>61</v>
      </c>
      <c r="E20" s="116"/>
      <c r="F20" s="116">
        <v>0</v>
      </c>
      <c r="G20" s="116">
        <f>E20+F20</f>
        <v>0</v>
      </c>
      <c r="H20" s="116"/>
      <c r="I20" s="116">
        <f>G20+H20</f>
        <v>0</v>
      </c>
      <c r="J20" s="116"/>
      <c r="K20" s="116">
        <f>I20+J20</f>
        <v>0</v>
      </c>
      <c r="L20" s="119">
        <f>G20*1.025</f>
        <v>0</v>
      </c>
      <c r="M20" s="119">
        <f>L20*1.025</f>
        <v>0</v>
      </c>
    </row>
    <row r="21" spans="1:22" x14ac:dyDescent="0.25">
      <c r="A21" s="63"/>
      <c r="B21" s="65"/>
      <c r="C21" s="63">
        <v>31</v>
      </c>
      <c r="D21" s="62" t="s">
        <v>30</v>
      </c>
      <c r="E21" s="116">
        <v>39816.839999999997</v>
      </c>
      <c r="F21" s="116">
        <v>15183.16</v>
      </c>
      <c r="G21" s="116">
        <f>E21+F21</f>
        <v>55000</v>
      </c>
      <c r="H21" s="116"/>
      <c r="I21" s="116">
        <f>G21+H21</f>
        <v>55000</v>
      </c>
      <c r="J21" s="116"/>
      <c r="K21" s="116">
        <f t="shared" ref="K21:K22" si="8">I21+J21</f>
        <v>55000</v>
      </c>
      <c r="L21" s="119"/>
      <c r="M21" s="119">
        <f t="shared" ref="M21:M22" si="9">L21*1.025</f>
        <v>0</v>
      </c>
    </row>
    <row r="22" spans="1:22" x14ac:dyDescent="0.25">
      <c r="A22" s="65"/>
      <c r="B22" s="65"/>
      <c r="C22" s="63">
        <v>53</v>
      </c>
      <c r="D22" s="67" t="s">
        <v>57</v>
      </c>
      <c r="E22" s="119">
        <v>92905.97</v>
      </c>
      <c r="F22" s="119">
        <v>0</v>
      </c>
      <c r="G22" s="116">
        <f>E22+F22</f>
        <v>92905.97</v>
      </c>
      <c r="H22" s="116"/>
      <c r="I22" s="116">
        <f>G22+H22</f>
        <v>92905.97</v>
      </c>
      <c r="J22" s="116"/>
      <c r="K22" s="116">
        <f t="shared" si="8"/>
        <v>92905.97</v>
      </c>
      <c r="L22" s="119"/>
      <c r="M22" s="119">
        <f t="shared" si="9"/>
        <v>0</v>
      </c>
    </row>
    <row r="23" spans="1:22" ht="25.5" x14ac:dyDescent="0.25">
      <c r="A23" s="65"/>
      <c r="B23" s="65">
        <v>66</v>
      </c>
      <c r="C23" s="65"/>
      <c r="D23" s="61" t="s">
        <v>125</v>
      </c>
      <c r="E23" s="115">
        <v>418766.63</v>
      </c>
      <c r="F23" s="115"/>
      <c r="G23" s="115">
        <f>G24</f>
        <v>372143.84</v>
      </c>
      <c r="H23" s="115"/>
      <c r="I23" s="115">
        <f t="shared" ref="I23:K23" si="10">I24</f>
        <v>403343.84</v>
      </c>
      <c r="J23" s="115">
        <f t="shared" si="10"/>
        <v>16643.2</v>
      </c>
      <c r="K23" s="115">
        <f t="shared" si="10"/>
        <v>419987.04000000004</v>
      </c>
      <c r="L23" s="115">
        <f>L24</f>
        <v>0</v>
      </c>
      <c r="M23" s="115">
        <f t="shared" si="6"/>
        <v>0</v>
      </c>
    </row>
    <row r="24" spans="1:22" x14ac:dyDescent="0.25">
      <c r="A24" s="65"/>
      <c r="B24" s="65"/>
      <c r="C24" s="63">
        <v>31</v>
      </c>
      <c r="D24" s="67" t="s">
        <v>30</v>
      </c>
      <c r="E24" s="119">
        <f>SUM(E23)</f>
        <v>418766.63</v>
      </c>
      <c r="F24" s="119">
        <v>-46622.79</v>
      </c>
      <c r="G24" s="119">
        <f>E24+F24</f>
        <v>372143.84</v>
      </c>
      <c r="H24" s="119">
        <v>31200</v>
      </c>
      <c r="I24" s="119">
        <f>G24+H24</f>
        <v>403343.84</v>
      </c>
      <c r="J24" s="119">
        <v>16643.2</v>
      </c>
      <c r="K24" s="119">
        <f>I24+J24</f>
        <v>419987.04000000004</v>
      </c>
      <c r="L24" s="119"/>
      <c r="M24" s="119">
        <f t="shared" si="6"/>
        <v>0</v>
      </c>
    </row>
    <row r="25" spans="1:22" ht="38.25" x14ac:dyDescent="0.25">
      <c r="A25" s="65"/>
      <c r="B25" s="65">
        <v>67</v>
      </c>
      <c r="C25" s="65"/>
      <c r="D25" s="61" t="s">
        <v>37</v>
      </c>
      <c r="E25" s="115">
        <f>E26+E27+E28+E29</f>
        <v>8393978.9199999999</v>
      </c>
      <c r="F25" s="115"/>
      <c r="G25" s="115">
        <f t="shared" ref="G25:M25" si="11">G26+G27+G28+G29</f>
        <v>8932937.3800000008</v>
      </c>
      <c r="H25" s="115"/>
      <c r="I25" s="115">
        <f t="shared" si="11"/>
        <v>9083023.8499999996</v>
      </c>
      <c r="J25" s="115">
        <f t="shared" si="11"/>
        <v>170860.09877690001</v>
      </c>
      <c r="K25" s="115">
        <f t="shared" si="11"/>
        <v>9253883.9487769008</v>
      </c>
      <c r="L25" s="115">
        <f t="shared" si="11"/>
        <v>0</v>
      </c>
      <c r="M25" s="115">
        <f t="shared" si="11"/>
        <v>0</v>
      </c>
      <c r="R25" s="2">
        <v>31</v>
      </c>
    </row>
    <row r="26" spans="1:22" x14ac:dyDescent="0.25">
      <c r="A26" s="65"/>
      <c r="B26" s="65"/>
      <c r="C26" s="74">
        <v>11</v>
      </c>
      <c r="D26" s="62" t="s">
        <v>61</v>
      </c>
      <c r="E26" s="116">
        <v>65189.59</v>
      </c>
      <c r="F26" s="116">
        <v>149288.57</v>
      </c>
      <c r="G26" s="116">
        <f>E26+F26</f>
        <v>214478.16</v>
      </c>
      <c r="H26" s="116"/>
      <c r="I26" s="116">
        <f>G26+H26</f>
        <v>214478.16</v>
      </c>
      <c r="J26" s="116">
        <v>73860.094777000006</v>
      </c>
      <c r="K26" s="116">
        <f>I26+J26</f>
        <v>288338.25477699999</v>
      </c>
      <c r="L26" s="119"/>
      <c r="M26" s="119">
        <f t="shared" si="6"/>
        <v>0</v>
      </c>
    </row>
    <row r="27" spans="1:22" ht="25.5" x14ac:dyDescent="0.25">
      <c r="A27" s="63"/>
      <c r="B27" s="63"/>
      <c r="C27" s="63">
        <v>41</v>
      </c>
      <c r="D27" s="64" t="s">
        <v>46</v>
      </c>
      <c r="E27" s="119">
        <v>7519180.2000000002</v>
      </c>
      <c r="F27" s="119">
        <v>389669.89</v>
      </c>
      <c r="G27" s="116">
        <f>E27+F27</f>
        <v>7908850.0899999999</v>
      </c>
      <c r="H27" s="116">
        <v>150086.47</v>
      </c>
      <c r="I27" s="116">
        <f t="shared" ref="I27:I29" si="12">G27+H27</f>
        <v>8058936.5599999996</v>
      </c>
      <c r="J27" s="116">
        <v>97000.0039999</v>
      </c>
      <c r="K27" s="116">
        <f t="shared" ref="K27:K29" si="13">I27+J27</f>
        <v>8155936.5639998997</v>
      </c>
      <c r="L27" s="119"/>
      <c r="M27" s="119">
        <f t="shared" si="6"/>
        <v>0</v>
      </c>
      <c r="O27" s="4"/>
      <c r="P27" s="4"/>
      <c r="Q27" s="4"/>
      <c r="R27" s="4"/>
      <c r="S27" s="4"/>
      <c r="T27" s="4"/>
      <c r="U27" s="4"/>
      <c r="V27" s="4"/>
    </row>
    <row r="28" spans="1:22" ht="25.5" x14ac:dyDescent="0.25">
      <c r="A28" s="63"/>
      <c r="B28" s="63"/>
      <c r="C28" s="74">
        <v>45</v>
      </c>
      <c r="D28" s="62" t="s">
        <v>126</v>
      </c>
      <c r="E28" s="116">
        <v>809609.13</v>
      </c>
      <c r="F28" s="116"/>
      <c r="G28" s="116">
        <f>E28+F28</f>
        <v>809609.13</v>
      </c>
      <c r="H28" s="116"/>
      <c r="I28" s="116">
        <f t="shared" si="12"/>
        <v>809609.13</v>
      </c>
      <c r="J28" s="116"/>
      <c r="K28" s="116">
        <f t="shared" si="13"/>
        <v>809609.13</v>
      </c>
      <c r="L28" s="119"/>
      <c r="M28" s="119">
        <f>L28</f>
        <v>0</v>
      </c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63"/>
      <c r="B29" s="63"/>
      <c r="C29" s="74">
        <v>51</v>
      </c>
      <c r="D29" s="62" t="s">
        <v>48</v>
      </c>
      <c r="E29" s="120">
        <v>0</v>
      </c>
      <c r="F29" s="120"/>
      <c r="G29" s="116">
        <f>E29+F29</f>
        <v>0</v>
      </c>
      <c r="H29" s="116"/>
      <c r="I29" s="116">
        <f t="shared" si="12"/>
        <v>0</v>
      </c>
      <c r="J29" s="116"/>
      <c r="K29" s="116">
        <f t="shared" si="13"/>
        <v>0</v>
      </c>
      <c r="L29" s="119">
        <f t="shared" ref="L29" si="14">G29*1.025</f>
        <v>0</v>
      </c>
      <c r="M29" s="119">
        <f t="shared" ref="M29" si="15">L29*1.025</f>
        <v>0</v>
      </c>
      <c r="O29" s="4"/>
      <c r="P29" s="4"/>
      <c r="Q29" s="4"/>
      <c r="R29" s="4"/>
      <c r="S29" s="4"/>
      <c r="T29" s="4"/>
      <c r="U29" s="4"/>
      <c r="V29" s="4"/>
    </row>
    <row r="30" spans="1:22" ht="25.5" x14ac:dyDescent="0.25">
      <c r="A30" s="63"/>
      <c r="B30" s="65">
        <v>68</v>
      </c>
      <c r="C30" s="63"/>
      <c r="D30" s="61" t="s">
        <v>44</v>
      </c>
      <c r="E30" s="121">
        <f>E31+E32</f>
        <v>265.44</v>
      </c>
      <c r="F30" s="121"/>
      <c r="G30" s="121">
        <f t="shared" ref="G30:M30" si="16">G31+G32</f>
        <v>265.44</v>
      </c>
      <c r="H30" s="121"/>
      <c r="I30" s="121">
        <f t="shared" si="16"/>
        <v>265.44</v>
      </c>
      <c r="J30" s="121">
        <f t="shared" si="16"/>
        <v>0</v>
      </c>
      <c r="K30" s="121">
        <f t="shared" si="16"/>
        <v>265.44</v>
      </c>
      <c r="L30" s="121">
        <f t="shared" si="16"/>
        <v>0</v>
      </c>
      <c r="M30" s="121">
        <f t="shared" si="16"/>
        <v>0</v>
      </c>
      <c r="O30" s="4"/>
      <c r="P30" s="4"/>
      <c r="Q30" s="4"/>
      <c r="R30" s="4"/>
      <c r="S30" s="4"/>
      <c r="T30" s="4"/>
      <c r="U30" s="4"/>
      <c r="V30" s="4"/>
    </row>
    <row r="31" spans="1:22" x14ac:dyDescent="0.25">
      <c r="A31" s="63"/>
      <c r="B31" s="63"/>
      <c r="C31" s="63">
        <v>31</v>
      </c>
      <c r="D31" s="64" t="s">
        <v>30</v>
      </c>
      <c r="E31" s="122">
        <v>265.44</v>
      </c>
      <c r="F31" s="122"/>
      <c r="G31" s="122">
        <f>E31+F31</f>
        <v>265.44</v>
      </c>
      <c r="H31" s="122"/>
      <c r="I31" s="122">
        <f>G31+H31</f>
        <v>265.44</v>
      </c>
      <c r="J31" s="122"/>
      <c r="K31" s="122">
        <f>I31+J31</f>
        <v>265.44</v>
      </c>
      <c r="L31" s="122"/>
      <c r="M31" s="122">
        <f t="shared" si="6"/>
        <v>0</v>
      </c>
    </row>
    <row r="32" spans="1:22" x14ac:dyDescent="0.25">
      <c r="A32" s="63"/>
      <c r="B32" s="65"/>
      <c r="C32" s="63">
        <v>18</v>
      </c>
      <c r="D32" s="64" t="s">
        <v>42</v>
      </c>
      <c r="E32" s="120">
        <v>0</v>
      </c>
      <c r="F32" s="121"/>
      <c r="G32" s="122">
        <f>E32+F32</f>
        <v>0</v>
      </c>
      <c r="H32" s="122"/>
      <c r="I32" s="122">
        <f>G32+H32</f>
        <v>0</v>
      </c>
      <c r="J32" s="122"/>
      <c r="K32" s="122">
        <f>I32+J32</f>
        <v>0</v>
      </c>
      <c r="L32" s="122">
        <f>G32*1.025</f>
        <v>0</v>
      </c>
      <c r="M32" s="122">
        <f t="shared" si="6"/>
        <v>0</v>
      </c>
    </row>
    <row r="33" spans="1:13" ht="25.5" x14ac:dyDescent="0.25">
      <c r="A33" s="65">
        <v>7</v>
      </c>
      <c r="B33" s="65"/>
      <c r="C33" s="63"/>
      <c r="D33" s="61" t="s">
        <v>53</v>
      </c>
      <c r="E33" s="121">
        <f>E34</f>
        <v>0</v>
      </c>
      <c r="F33" s="121"/>
      <c r="G33" s="121">
        <f t="shared" ref="G33:M34" si="17">G34</f>
        <v>0</v>
      </c>
      <c r="H33" s="121"/>
      <c r="I33" s="121">
        <f t="shared" si="17"/>
        <v>0</v>
      </c>
      <c r="J33" s="121">
        <f t="shared" si="17"/>
        <v>0</v>
      </c>
      <c r="K33" s="121">
        <f t="shared" si="17"/>
        <v>0</v>
      </c>
      <c r="L33" s="121">
        <f t="shared" si="17"/>
        <v>0</v>
      </c>
      <c r="M33" s="121">
        <f t="shared" si="17"/>
        <v>0</v>
      </c>
    </row>
    <row r="34" spans="1:13" s="3" customFormat="1" ht="38.25" x14ac:dyDescent="0.25">
      <c r="A34" s="65"/>
      <c r="B34" s="65">
        <v>72</v>
      </c>
      <c r="C34" s="65"/>
      <c r="D34" s="68" t="s">
        <v>127</v>
      </c>
      <c r="E34" s="123">
        <f>E35</f>
        <v>0</v>
      </c>
      <c r="F34" s="122"/>
      <c r="G34" s="122">
        <f>G35</f>
        <v>0</v>
      </c>
      <c r="H34" s="122"/>
      <c r="I34" s="122">
        <f t="shared" si="17"/>
        <v>0</v>
      </c>
      <c r="J34" s="122"/>
      <c r="K34" s="122">
        <f>I34+J34</f>
        <v>0</v>
      </c>
      <c r="L34" s="123">
        <f t="shared" si="17"/>
        <v>0</v>
      </c>
      <c r="M34" s="123">
        <f t="shared" si="17"/>
        <v>0</v>
      </c>
    </row>
    <row r="35" spans="1:13" x14ac:dyDescent="0.25">
      <c r="A35" s="63"/>
      <c r="B35" s="65"/>
      <c r="C35" s="63">
        <v>31</v>
      </c>
      <c r="D35" s="64" t="s">
        <v>30</v>
      </c>
      <c r="E35" s="122">
        <v>0</v>
      </c>
      <c r="F35" s="122"/>
      <c r="G35" s="122">
        <f>E35+F35</f>
        <v>0</v>
      </c>
      <c r="H35" s="122"/>
      <c r="I35" s="122">
        <f t="shared" ref="I35" si="18">G35+H35</f>
        <v>0</v>
      </c>
      <c r="J35" s="122"/>
      <c r="K35" s="122">
        <f>I35+J35</f>
        <v>0</v>
      </c>
      <c r="L35" s="120">
        <f>G35*1.025</f>
        <v>0</v>
      </c>
      <c r="M35" s="120">
        <f>L35*1.025</f>
        <v>0</v>
      </c>
    </row>
    <row r="36" spans="1:13" s="3" customFormat="1" ht="25.5" x14ac:dyDescent="0.25">
      <c r="A36" s="65">
        <v>8</v>
      </c>
      <c r="B36" s="65"/>
      <c r="C36" s="65"/>
      <c r="D36" s="61" t="s">
        <v>7</v>
      </c>
      <c r="E36" s="121">
        <f>E37</f>
        <v>35658.449999999997</v>
      </c>
      <c r="F36" s="121"/>
      <c r="G36" s="121">
        <f t="shared" ref="G36:M37" si="19">G37</f>
        <v>75154.289999999994</v>
      </c>
      <c r="H36" s="121"/>
      <c r="I36" s="121">
        <f t="shared" si="19"/>
        <v>75154.289999999994</v>
      </c>
      <c r="J36" s="121">
        <f t="shared" si="19"/>
        <v>1537860</v>
      </c>
      <c r="K36" s="121">
        <f t="shared" si="19"/>
        <v>1613014.29</v>
      </c>
      <c r="L36" s="121">
        <f t="shared" si="19"/>
        <v>0</v>
      </c>
      <c r="M36" s="121">
        <f t="shared" si="19"/>
        <v>0</v>
      </c>
    </row>
    <row r="37" spans="1:13" s="3" customFormat="1" x14ac:dyDescent="0.25">
      <c r="A37" s="65"/>
      <c r="B37" s="65">
        <v>84</v>
      </c>
      <c r="C37" s="65"/>
      <c r="D37" s="68" t="s">
        <v>51</v>
      </c>
      <c r="E37" s="122">
        <f>E38</f>
        <v>35658.449999999997</v>
      </c>
      <c r="F37" s="122"/>
      <c r="G37" s="122">
        <f>G38</f>
        <v>75154.289999999994</v>
      </c>
      <c r="H37" s="122"/>
      <c r="I37" s="122">
        <f t="shared" si="19"/>
        <v>75154.289999999994</v>
      </c>
      <c r="J37" s="122">
        <f t="shared" si="19"/>
        <v>1537860</v>
      </c>
      <c r="K37" s="122">
        <f t="shared" si="19"/>
        <v>1613014.29</v>
      </c>
      <c r="L37" s="122">
        <f t="shared" ref="L37:M37" si="20">L38</f>
        <v>0</v>
      </c>
      <c r="M37" s="122">
        <f t="shared" si="20"/>
        <v>0</v>
      </c>
    </row>
    <row r="38" spans="1:13" ht="25.5" x14ac:dyDescent="0.25">
      <c r="A38" s="63"/>
      <c r="B38" s="65"/>
      <c r="C38" s="63">
        <v>31</v>
      </c>
      <c r="D38" s="64" t="s">
        <v>149</v>
      </c>
      <c r="E38" s="122">
        <v>35658.449999999997</v>
      </c>
      <c r="F38" s="122">
        <v>39495.839999999997</v>
      </c>
      <c r="G38" s="122">
        <f>E38+F38</f>
        <v>75154.289999999994</v>
      </c>
      <c r="H38" s="122"/>
      <c r="I38" s="122">
        <f t="shared" ref="I38" si="21">G38+H38</f>
        <v>75154.289999999994</v>
      </c>
      <c r="J38" s="122">
        <v>1537860</v>
      </c>
      <c r="K38" s="122">
        <f>I38+J38</f>
        <v>1613014.29</v>
      </c>
      <c r="L38" s="122">
        <v>0</v>
      </c>
      <c r="M38" s="122">
        <f>L38</f>
        <v>0</v>
      </c>
    </row>
    <row r="39" spans="1:13" x14ac:dyDescent="0.25">
      <c r="A39" s="221" t="s">
        <v>54</v>
      </c>
      <c r="B39" s="233"/>
      <c r="C39" s="233"/>
      <c r="D39" s="234"/>
      <c r="E39" s="124">
        <f>SUM(E11+E33+E36)</f>
        <v>9021806.3499999996</v>
      </c>
      <c r="F39" s="125"/>
      <c r="G39" s="121">
        <f>G11+G33+G36</f>
        <v>9552672.3699999992</v>
      </c>
      <c r="H39" s="121"/>
      <c r="I39" s="121">
        <f t="shared" ref="I39:K39" si="22">I11+I33+I36</f>
        <v>9733958.839999998</v>
      </c>
      <c r="J39" s="121">
        <f>J36+J33+J11</f>
        <v>1725363.2987768999</v>
      </c>
      <c r="K39" s="121">
        <f t="shared" si="22"/>
        <v>11459322.138776902</v>
      </c>
      <c r="L39" s="121">
        <f>L11+L33+L36</f>
        <v>0</v>
      </c>
      <c r="M39" s="121">
        <f>M11+M33+M36</f>
        <v>0</v>
      </c>
    </row>
    <row r="40" spans="1:13" x14ac:dyDescent="0.25">
      <c r="A40" s="158"/>
      <c r="B40" s="158"/>
      <c r="C40" s="158"/>
      <c r="D40" s="158"/>
      <c r="E40" s="160"/>
      <c r="F40" s="160"/>
      <c r="G40" s="161"/>
      <c r="H40" s="161"/>
      <c r="I40" s="161"/>
      <c r="J40" s="161"/>
      <c r="K40" s="161"/>
      <c r="L40" s="161"/>
      <c r="M40" s="161"/>
    </row>
    <row r="41" spans="1:13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</row>
    <row r="42" spans="1:13" x14ac:dyDescent="0.25">
      <c r="A42" s="127"/>
      <c r="B42" s="127"/>
      <c r="C42" s="127"/>
      <c r="D42" s="128"/>
      <c r="E42" s="129"/>
      <c r="F42" s="129"/>
      <c r="G42" s="129"/>
      <c r="H42" s="129"/>
      <c r="I42" s="129"/>
      <c r="J42" s="129"/>
      <c r="K42" s="129"/>
      <c r="L42" s="129"/>
      <c r="M42" s="129"/>
    </row>
    <row r="43" spans="1:13" x14ac:dyDescent="0.25">
      <c r="A43" s="219" t="s">
        <v>16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</row>
    <row r="44" spans="1:13" x14ac:dyDescent="0.25">
      <c r="A44" s="150"/>
      <c r="B44" s="151"/>
      <c r="C44" s="151"/>
      <c r="D44" s="151"/>
      <c r="E44" s="151"/>
      <c r="F44" s="151"/>
      <c r="G44" s="151"/>
      <c r="H44" s="165"/>
      <c r="I44" s="165"/>
      <c r="J44" s="172"/>
      <c r="K44" s="172"/>
      <c r="L44" s="151"/>
      <c r="M44" s="151"/>
    </row>
    <row r="45" spans="1:13" x14ac:dyDescent="0.25">
      <c r="A45" s="130"/>
      <c r="B45" s="130"/>
      <c r="C45" s="130"/>
      <c r="D45" s="130"/>
      <c r="E45" s="130"/>
      <c r="F45" s="130"/>
      <c r="G45" s="130"/>
      <c r="H45" s="164"/>
      <c r="I45" s="164"/>
      <c r="J45" s="171"/>
      <c r="K45" s="171"/>
      <c r="L45" s="131"/>
      <c r="M45" s="131"/>
    </row>
    <row r="46" spans="1:13" ht="38.25" x14ac:dyDescent="0.25">
      <c r="A46" s="76" t="s">
        <v>13</v>
      </c>
      <c r="B46" s="114" t="s">
        <v>14</v>
      </c>
      <c r="C46" s="114" t="s">
        <v>15</v>
      </c>
      <c r="D46" s="114" t="s">
        <v>17</v>
      </c>
      <c r="E46" s="76" t="s">
        <v>34</v>
      </c>
      <c r="F46" s="76" t="s">
        <v>143</v>
      </c>
      <c r="G46" s="76" t="s">
        <v>156</v>
      </c>
      <c r="H46" s="76"/>
      <c r="I46" s="76" t="s">
        <v>155</v>
      </c>
      <c r="J46" s="76" t="s">
        <v>143</v>
      </c>
      <c r="K46" s="76" t="s">
        <v>159</v>
      </c>
      <c r="L46" s="76" t="s">
        <v>35</v>
      </c>
      <c r="M46" s="76" t="s">
        <v>36</v>
      </c>
    </row>
    <row r="47" spans="1:13" ht="15.75" customHeight="1" x14ac:dyDescent="0.25">
      <c r="A47" s="61">
        <v>3</v>
      </c>
      <c r="B47" s="61"/>
      <c r="C47" s="61"/>
      <c r="D47" s="61" t="s">
        <v>18</v>
      </c>
      <c r="E47" s="121">
        <f>E48+E55+E63+E66+E69</f>
        <v>8102081.3699999992</v>
      </c>
      <c r="F47" s="121"/>
      <c r="G47" s="121">
        <f>G48+G55+G63+G69</f>
        <v>8545383.4400000013</v>
      </c>
      <c r="H47" s="121"/>
      <c r="I47" s="121">
        <f>I48+I55+I63+I69+I66</f>
        <v>8695469.9200000018</v>
      </c>
      <c r="J47" s="121">
        <f>J48+J55+J63+J66+J69</f>
        <v>97000.011998799993</v>
      </c>
      <c r="K47" s="121">
        <f t="shared" ref="K47" si="23">K48+K55+K63+K69+K66</f>
        <v>8792469.9319988023</v>
      </c>
      <c r="L47" s="121">
        <f>L48+L55+L63+L69</f>
        <v>0</v>
      </c>
      <c r="M47" s="121">
        <f>M48+M55+M63+M69</f>
        <v>0</v>
      </c>
    </row>
    <row r="48" spans="1:13" ht="15.75" customHeight="1" x14ac:dyDescent="0.25">
      <c r="A48" s="61"/>
      <c r="B48" s="61">
        <v>31</v>
      </c>
      <c r="C48" s="61"/>
      <c r="D48" s="61" t="s">
        <v>19</v>
      </c>
      <c r="E48" s="121">
        <f>SUM(E49:E54)</f>
        <v>5935924.75</v>
      </c>
      <c r="F48" s="121">
        <f>F49+F50+F51+F52+F53+F54</f>
        <v>334751.12</v>
      </c>
      <c r="G48" s="121">
        <f t="shared" ref="G48:M48" si="24">SUM(G49:G54)</f>
        <v>6270675.8700000001</v>
      </c>
      <c r="H48" s="121"/>
      <c r="I48" s="121">
        <f t="shared" si="24"/>
        <v>6272375.8700000001</v>
      </c>
      <c r="J48" s="121">
        <f t="shared" si="24"/>
        <v>18000.003999</v>
      </c>
      <c r="K48" s="121">
        <f t="shared" si="24"/>
        <v>6290375.8739990005</v>
      </c>
      <c r="L48" s="121">
        <f t="shared" si="24"/>
        <v>0</v>
      </c>
      <c r="M48" s="121">
        <f t="shared" si="24"/>
        <v>0</v>
      </c>
    </row>
    <row r="49" spans="1:18" ht="15.75" customHeight="1" x14ac:dyDescent="0.25">
      <c r="A49" s="61"/>
      <c r="B49" s="61"/>
      <c r="C49" s="63">
        <v>11</v>
      </c>
      <c r="D49" s="63" t="s">
        <v>59</v>
      </c>
      <c r="E49" s="119">
        <v>45281.17</v>
      </c>
      <c r="F49" s="122">
        <v>0</v>
      </c>
      <c r="G49" s="122">
        <f t="shared" ref="G49:G54" si="25">E49+F49</f>
        <v>45281.17</v>
      </c>
      <c r="H49" s="122"/>
      <c r="I49" s="122">
        <f>G49+H49</f>
        <v>45281.17</v>
      </c>
      <c r="J49" s="122"/>
      <c r="K49" s="122">
        <f>I49+J49</f>
        <v>45281.17</v>
      </c>
      <c r="L49" s="120"/>
      <c r="M49" s="120">
        <f t="shared" ref="M49" si="26">L49*1.025</f>
        <v>0</v>
      </c>
    </row>
    <row r="50" spans="1:18" ht="15.75" customHeight="1" x14ac:dyDescent="0.25">
      <c r="A50" s="61"/>
      <c r="B50" s="61"/>
      <c r="C50" s="63">
        <v>31</v>
      </c>
      <c r="D50" s="63" t="s">
        <v>47</v>
      </c>
      <c r="E50" s="119">
        <v>344840.03</v>
      </c>
      <c r="F50" s="122"/>
      <c r="G50" s="122">
        <f t="shared" si="25"/>
        <v>344840.03</v>
      </c>
      <c r="H50" s="122"/>
      <c r="I50" s="122">
        <f t="shared" ref="I50:I54" si="27">G50+H50</f>
        <v>344840.03</v>
      </c>
      <c r="J50" s="122"/>
      <c r="K50" s="122">
        <f t="shared" ref="K50:K54" si="28">I50+J50</f>
        <v>344840.03</v>
      </c>
      <c r="L50" s="120"/>
      <c r="M50" s="120">
        <f t="shared" ref="M50" si="29">L50*1.025</f>
        <v>0</v>
      </c>
    </row>
    <row r="51" spans="1:18" ht="25.5" x14ac:dyDescent="0.25">
      <c r="A51" s="61"/>
      <c r="B51" s="61"/>
      <c r="C51" s="62">
        <v>41</v>
      </c>
      <c r="D51" s="62" t="s">
        <v>58</v>
      </c>
      <c r="E51" s="120">
        <v>5413884.0300000003</v>
      </c>
      <c r="F51" s="120">
        <v>350400.55</v>
      </c>
      <c r="G51" s="122">
        <f t="shared" si="25"/>
        <v>5764284.5800000001</v>
      </c>
      <c r="H51" s="122"/>
      <c r="I51" s="122">
        <v>5765984.5800000001</v>
      </c>
      <c r="J51" s="122">
        <v>18000.003999</v>
      </c>
      <c r="K51" s="122">
        <f t="shared" si="28"/>
        <v>5783984.5839990005</v>
      </c>
      <c r="L51" s="120"/>
      <c r="M51" s="120">
        <f>L51*1.025</f>
        <v>0</v>
      </c>
    </row>
    <row r="52" spans="1:18" x14ac:dyDescent="0.25">
      <c r="A52" s="61"/>
      <c r="B52" s="61"/>
      <c r="C52" s="62">
        <v>51</v>
      </c>
      <c r="D52" s="62" t="s">
        <v>56</v>
      </c>
      <c r="E52" s="120"/>
      <c r="F52" s="120"/>
      <c r="G52" s="122">
        <f t="shared" si="25"/>
        <v>0</v>
      </c>
      <c r="H52" s="122"/>
      <c r="I52" s="122">
        <f t="shared" si="27"/>
        <v>0</v>
      </c>
      <c r="J52" s="122"/>
      <c r="K52" s="122">
        <f t="shared" si="28"/>
        <v>0</v>
      </c>
      <c r="L52" s="120"/>
      <c r="M52" s="120">
        <f>L52*1.025</f>
        <v>0</v>
      </c>
    </row>
    <row r="53" spans="1:18" x14ac:dyDescent="0.25">
      <c r="A53" s="61"/>
      <c r="B53" s="61"/>
      <c r="C53" s="62">
        <v>53</v>
      </c>
      <c r="D53" s="62" t="s">
        <v>136</v>
      </c>
      <c r="E53" s="120">
        <v>92905.97</v>
      </c>
      <c r="F53" s="120">
        <v>0</v>
      </c>
      <c r="G53" s="122">
        <f t="shared" si="25"/>
        <v>92905.97</v>
      </c>
      <c r="H53" s="122"/>
      <c r="I53" s="122">
        <f t="shared" si="27"/>
        <v>92905.97</v>
      </c>
      <c r="J53" s="122"/>
      <c r="K53" s="122">
        <f t="shared" si="28"/>
        <v>92905.97</v>
      </c>
      <c r="L53" s="120"/>
      <c r="M53" s="120">
        <f>L53*1.025</f>
        <v>0</v>
      </c>
    </row>
    <row r="54" spans="1:18" s="5" customFormat="1" x14ac:dyDescent="0.25">
      <c r="A54" s="63"/>
      <c r="B54" s="63"/>
      <c r="C54" s="74">
        <v>54</v>
      </c>
      <c r="D54" s="64" t="s">
        <v>60</v>
      </c>
      <c r="E54" s="119">
        <v>39013.550000000003</v>
      </c>
      <c r="F54" s="122">
        <v>-15649.43</v>
      </c>
      <c r="G54" s="122">
        <f t="shared" si="25"/>
        <v>23364.120000000003</v>
      </c>
      <c r="H54" s="122"/>
      <c r="I54" s="122">
        <f t="shared" si="27"/>
        <v>23364.120000000003</v>
      </c>
      <c r="J54" s="122"/>
      <c r="K54" s="122">
        <f t="shared" si="28"/>
        <v>23364.120000000003</v>
      </c>
      <c r="L54" s="120"/>
      <c r="M54" s="120">
        <f t="shared" ref="M54" si="30">L54*1.025</f>
        <v>0</v>
      </c>
    </row>
    <row r="55" spans="1:18" x14ac:dyDescent="0.25">
      <c r="A55" s="65"/>
      <c r="B55" s="65">
        <v>32</v>
      </c>
      <c r="C55" s="65"/>
      <c r="D55" s="65" t="s">
        <v>27</v>
      </c>
      <c r="E55" s="121">
        <f>SUM(E56:E62)</f>
        <v>2150760.77</v>
      </c>
      <c r="F55" s="121">
        <f>F56+F57+F58+F59+F60+F61+F62</f>
        <v>96290.95</v>
      </c>
      <c r="G55" s="121">
        <f>SUM(G56:G62)</f>
        <v>2247051.7200000002</v>
      </c>
      <c r="H55" s="121"/>
      <c r="I55" s="121">
        <f t="shared" ref="I55:K55" si="31">SUM(I56:I62)</f>
        <v>2395438.19</v>
      </c>
      <c r="J55" s="121">
        <f t="shared" si="31"/>
        <v>66000.0039999</v>
      </c>
      <c r="K55" s="121">
        <f t="shared" si="31"/>
        <v>2461438.1939999</v>
      </c>
      <c r="L55" s="121">
        <f>SUM(L56:L62)</f>
        <v>0</v>
      </c>
      <c r="M55" s="123">
        <f>SUM(M56:M62)</f>
        <v>0</v>
      </c>
    </row>
    <row r="56" spans="1:18" x14ac:dyDescent="0.25">
      <c r="A56" s="63"/>
      <c r="B56" s="63"/>
      <c r="C56" s="63">
        <v>11</v>
      </c>
      <c r="D56" s="63" t="s">
        <v>61</v>
      </c>
      <c r="E56" s="119">
        <v>19908.419999999998</v>
      </c>
      <c r="F56" s="122">
        <v>106800</v>
      </c>
      <c r="G56" s="122">
        <f t="shared" ref="G56:G62" si="32">E56+F56</f>
        <v>126708.42</v>
      </c>
      <c r="H56" s="122"/>
      <c r="I56" s="122">
        <f>G56+H56</f>
        <v>126708.42</v>
      </c>
      <c r="J56" s="122"/>
      <c r="K56" s="122">
        <f>I56+J56</f>
        <v>126708.42</v>
      </c>
      <c r="L56" s="120"/>
      <c r="M56" s="120">
        <f t="shared" ref="M56:M62" si="33">L56*1.025</f>
        <v>0</v>
      </c>
      <c r="N56" s="4"/>
      <c r="O56" s="4"/>
      <c r="P56" s="4"/>
      <c r="Q56" s="4"/>
      <c r="R56" s="4"/>
    </row>
    <row r="57" spans="1:18" x14ac:dyDescent="0.25">
      <c r="A57" s="63"/>
      <c r="B57" s="63"/>
      <c r="C57" s="63">
        <v>31</v>
      </c>
      <c r="D57" s="67" t="s">
        <v>30</v>
      </c>
      <c r="E57" s="119">
        <v>39816.839999999997</v>
      </c>
      <c r="F57" s="122">
        <v>15183.16</v>
      </c>
      <c r="G57" s="122">
        <f t="shared" si="32"/>
        <v>55000</v>
      </c>
      <c r="H57" s="122"/>
      <c r="I57" s="122">
        <f t="shared" ref="I57:I62" si="34">G57+H57</f>
        <v>55000</v>
      </c>
      <c r="J57" s="122"/>
      <c r="K57" s="122">
        <f>I57+J57</f>
        <v>55000</v>
      </c>
      <c r="L57" s="120"/>
      <c r="M57" s="120">
        <f t="shared" si="33"/>
        <v>0</v>
      </c>
    </row>
    <row r="58" spans="1:18" ht="25.5" x14ac:dyDescent="0.25">
      <c r="A58" s="63"/>
      <c r="B58" s="63"/>
      <c r="C58" s="74">
        <v>41</v>
      </c>
      <c r="D58" s="66" t="s">
        <v>128</v>
      </c>
      <c r="E58" s="120">
        <v>2089900.41</v>
      </c>
      <c r="F58" s="120">
        <v>-25193</v>
      </c>
      <c r="G58" s="122">
        <f t="shared" si="32"/>
        <v>2064707.41</v>
      </c>
      <c r="H58" s="122">
        <v>148386.47</v>
      </c>
      <c r="I58" s="122">
        <f t="shared" si="34"/>
        <v>2213093.88</v>
      </c>
      <c r="J58" s="122">
        <v>66000.0039999</v>
      </c>
      <c r="K58" s="122">
        <f t="shared" ref="K58:K62" si="35">I58+J58</f>
        <v>2279093.8839999</v>
      </c>
      <c r="L58" s="120"/>
      <c r="M58" s="120">
        <f>L58*1.025</f>
        <v>0</v>
      </c>
    </row>
    <row r="59" spans="1:18" x14ac:dyDescent="0.25">
      <c r="A59" s="63"/>
      <c r="B59" s="63"/>
      <c r="C59" s="63">
        <v>413</v>
      </c>
      <c r="D59" s="67" t="s">
        <v>129</v>
      </c>
      <c r="E59" s="119"/>
      <c r="F59" s="122"/>
      <c r="G59" s="122">
        <f t="shared" si="32"/>
        <v>0</v>
      </c>
      <c r="H59" s="122"/>
      <c r="I59" s="122">
        <f t="shared" si="34"/>
        <v>0</v>
      </c>
      <c r="J59" s="122"/>
      <c r="K59" s="122">
        <f t="shared" si="35"/>
        <v>0</v>
      </c>
      <c r="L59" s="120"/>
      <c r="M59" s="120">
        <f t="shared" si="33"/>
        <v>0</v>
      </c>
    </row>
    <row r="60" spans="1:18" x14ac:dyDescent="0.25">
      <c r="A60" s="63"/>
      <c r="B60" s="63"/>
      <c r="C60" s="63">
        <v>42</v>
      </c>
      <c r="D60" s="67" t="s">
        <v>40</v>
      </c>
      <c r="E60" s="119"/>
      <c r="F60" s="122"/>
      <c r="G60" s="122">
        <f t="shared" si="32"/>
        <v>0</v>
      </c>
      <c r="H60" s="122"/>
      <c r="I60" s="122">
        <f t="shared" si="34"/>
        <v>0</v>
      </c>
      <c r="J60" s="122"/>
      <c r="K60" s="122">
        <f t="shared" si="35"/>
        <v>0</v>
      </c>
      <c r="L60" s="120"/>
      <c r="M60" s="120">
        <f>L60*1.025</f>
        <v>0</v>
      </c>
    </row>
    <row r="61" spans="1:18" x14ac:dyDescent="0.25">
      <c r="A61" s="63"/>
      <c r="B61" s="63"/>
      <c r="C61" s="63">
        <v>53</v>
      </c>
      <c r="D61" s="67" t="s">
        <v>123</v>
      </c>
      <c r="E61" s="119"/>
      <c r="F61" s="122"/>
      <c r="G61" s="122">
        <f t="shared" si="32"/>
        <v>0</v>
      </c>
      <c r="H61" s="122"/>
      <c r="I61" s="122">
        <f t="shared" si="34"/>
        <v>0</v>
      </c>
      <c r="J61" s="122"/>
      <c r="K61" s="122">
        <f t="shared" si="35"/>
        <v>0</v>
      </c>
      <c r="L61" s="120"/>
      <c r="M61" s="120">
        <f>L61*1.025</f>
        <v>0</v>
      </c>
    </row>
    <row r="62" spans="1:18" x14ac:dyDescent="0.25">
      <c r="A62" s="63"/>
      <c r="B62" s="63"/>
      <c r="C62" s="74">
        <v>54</v>
      </c>
      <c r="D62" s="62" t="s">
        <v>60</v>
      </c>
      <c r="E62" s="119">
        <v>1135.0999999999999</v>
      </c>
      <c r="F62" s="122">
        <v>-499.21</v>
      </c>
      <c r="G62" s="122">
        <f t="shared" si="32"/>
        <v>635.88999999999987</v>
      </c>
      <c r="H62" s="122"/>
      <c r="I62" s="122">
        <f t="shared" si="34"/>
        <v>635.88999999999987</v>
      </c>
      <c r="J62" s="122"/>
      <c r="K62" s="122">
        <f t="shared" si="35"/>
        <v>635.88999999999987</v>
      </c>
      <c r="L62" s="120"/>
      <c r="M62" s="120">
        <f t="shared" si="33"/>
        <v>0</v>
      </c>
    </row>
    <row r="63" spans="1:18" x14ac:dyDescent="0.25">
      <c r="A63" s="63"/>
      <c r="B63" s="73">
        <v>34</v>
      </c>
      <c r="C63" s="73"/>
      <c r="D63" s="68" t="s">
        <v>49</v>
      </c>
      <c r="E63" s="123">
        <f>E65+E64</f>
        <v>12741.39</v>
      </c>
      <c r="F63" s="123">
        <f>F64+F65</f>
        <v>12260</v>
      </c>
      <c r="G63" s="123">
        <f t="shared" ref="G63:M63" si="36">G65+G64</f>
        <v>25001.39</v>
      </c>
      <c r="H63" s="123"/>
      <c r="I63" s="123">
        <f t="shared" si="36"/>
        <v>19691.400000000001</v>
      </c>
      <c r="J63" s="123">
        <f t="shared" si="36"/>
        <v>13000.0039999</v>
      </c>
      <c r="K63" s="123">
        <f t="shared" si="36"/>
        <v>32691.403999900002</v>
      </c>
      <c r="L63" s="123">
        <f t="shared" si="36"/>
        <v>0</v>
      </c>
      <c r="M63" s="123">
        <f t="shared" si="36"/>
        <v>0</v>
      </c>
      <c r="N63" s="2" t="s">
        <v>158</v>
      </c>
    </row>
    <row r="64" spans="1:18" x14ac:dyDescent="0.25">
      <c r="A64" s="63"/>
      <c r="B64" s="73"/>
      <c r="C64" s="74">
        <v>31</v>
      </c>
      <c r="D64" s="62" t="s">
        <v>47</v>
      </c>
      <c r="E64" s="122">
        <v>0</v>
      </c>
      <c r="F64" s="122"/>
      <c r="G64" s="122">
        <f>E64+F64</f>
        <v>0</v>
      </c>
      <c r="H64" s="122"/>
      <c r="I64" s="122">
        <f>G64+H64</f>
        <v>0</v>
      </c>
      <c r="J64" s="122"/>
      <c r="K64" s="122">
        <f>I64+J64</f>
        <v>0</v>
      </c>
      <c r="L64" s="120"/>
      <c r="M64" s="120">
        <f>L64*1.025</f>
        <v>0</v>
      </c>
    </row>
    <row r="65" spans="1:16" ht="25.5" x14ac:dyDescent="0.25">
      <c r="A65" s="63"/>
      <c r="B65" s="63"/>
      <c r="C65" s="74">
        <v>41</v>
      </c>
      <c r="D65" s="62" t="s">
        <v>62</v>
      </c>
      <c r="E65" s="122">
        <v>12741.39</v>
      </c>
      <c r="F65" s="122">
        <v>12260</v>
      </c>
      <c r="G65" s="122">
        <f>E65+F65</f>
        <v>25001.39</v>
      </c>
      <c r="H65" s="122"/>
      <c r="I65" s="122">
        <v>19691.400000000001</v>
      </c>
      <c r="J65" s="122">
        <v>13000.0039999</v>
      </c>
      <c r="K65" s="122">
        <f>I65+J65</f>
        <v>32691.403999900002</v>
      </c>
      <c r="L65" s="120"/>
      <c r="M65" s="120">
        <f>L65*1.025</f>
        <v>0</v>
      </c>
    </row>
    <row r="66" spans="1:16" ht="25.5" x14ac:dyDescent="0.25">
      <c r="A66" s="63"/>
      <c r="B66" s="73">
        <v>36</v>
      </c>
      <c r="C66" s="74"/>
      <c r="D66" s="68" t="s">
        <v>63</v>
      </c>
      <c r="E66" s="123">
        <f>E67</f>
        <v>0</v>
      </c>
      <c r="F66" s="123">
        <f>F67</f>
        <v>5310</v>
      </c>
      <c r="G66" s="123">
        <f t="shared" ref="G66:M66" si="37">G67</f>
        <v>5310</v>
      </c>
      <c r="H66" s="123"/>
      <c r="I66" s="123">
        <f t="shared" si="37"/>
        <v>5310</v>
      </c>
      <c r="J66" s="123">
        <f t="shared" si="37"/>
        <v>0</v>
      </c>
      <c r="K66" s="123">
        <f t="shared" si="37"/>
        <v>5310</v>
      </c>
      <c r="L66" s="123">
        <f t="shared" si="37"/>
        <v>0</v>
      </c>
      <c r="M66" s="123">
        <f t="shared" si="37"/>
        <v>0</v>
      </c>
    </row>
    <row r="67" spans="1:16" ht="25.5" x14ac:dyDescent="0.25">
      <c r="A67" s="63"/>
      <c r="B67" s="63"/>
      <c r="C67" s="74">
        <v>41</v>
      </c>
      <c r="D67" s="62" t="s">
        <v>62</v>
      </c>
      <c r="E67" s="122">
        <v>0</v>
      </c>
      <c r="F67" s="122">
        <v>5310</v>
      </c>
      <c r="G67" s="122">
        <f>E67+F67</f>
        <v>5310</v>
      </c>
      <c r="H67" s="122"/>
      <c r="I67" s="122">
        <f>G67+H67</f>
        <v>5310</v>
      </c>
      <c r="J67" s="122"/>
      <c r="K67" s="122">
        <f>I67+J67</f>
        <v>5310</v>
      </c>
      <c r="L67" s="120"/>
      <c r="M67" s="120">
        <f>L67*1.025</f>
        <v>0</v>
      </c>
    </row>
    <row r="68" spans="1:16" x14ac:dyDescent="0.25">
      <c r="A68" s="63"/>
      <c r="B68" s="63"/>
      <c r="C68" s="74">
        <v>54</v>
      </c>
      <c r="D68" s="62" t="s">
        <v>55</v>
      </c>
      <c r="E68" s="122">
        <v>0</v>
      </c>
      <c r="F68" s="122">
        <v>0</v>
      </c>
      <c r="G68" s="122">
        <v>0</v>
      </c>
      <c r="H68" s="122"/>
      <c r="I68" s="122">
        <f>G68+H68</f>
        <v>0</v>
      </c>
      <c r="J68" s="122"/>
      <c r="K68" s="122">
        <f>I68+J68</f>
        <v>0</v>
      </c>
      <c r="L68" s="120"/>
      <c r="M68" s="120"/>
    </row>
    <row r="69" spans="1:16" ht="25.5" x14ac:dyDescent="0.25">
      <c r="A69" s="63"/>
      <c r="B69" s="73">
        <v>38</v>
      </c>
      <c r="C69" s="73"/>
      <c r="D69" s="68" t="s">
        <v>64</v>
      </c>
      <c r="E69" s="123">
        <f>E70+E71</f>
        <v>2654.46</v>
      </c>
      <c r="F69" s="123">
        <f>F70+F71</f>
        <v>0</v>
      </c>
      <c r="G69" s="123">
        <f t="shared" ref="G69:M69" si="38">G70+G71</f>
        <v>2654.46</v>
      </c>
      <c r="H69" s="123"/>
      <c r="I69" s="123">
        <f t="shared" si="38"/>
        <v>2654.46</v>
      </c>
      <c r="J69" s="123">
        <f t="shared" si="38"/>
        <v>0</v>
      </c>
      <c r="K69" s="123">
        <f t="shared" si="38"/>
        <v>2654.46</v>
      </c>
      <c r="L69" s="123">
        <f t="shared" si="38"/>
        <v>0</v>
      </c>
      <c r="M69" s="123">
        <f t="shared" si="38"/>
        <v>0</v>
      </c>
    </row>
    <row r="70" spans="1:16" x14ac:dyDescent="0.25">
      <c r="A70" s="63"/>
      <c r="B70" s="73"/>
      <c r="C70" s="74">
        <v>31</v>
      </c>
      <c r="D70" s="62" t="s">
        <v>30</v>
      </c>
      <c r="E70" s="120">
        <v>0</v>
      </c>
      <c r="F70" s="120"/>
      <c r="G70" s="122">
        <f>E70+F70</f>
        <v>0</v>
      </c>
      <c r="H70" s="122"/>
      <c r="I70" s="122">
        <f>G70+H70</f>
        <v>0</v>
      </c>
      <c r="J70" s="122"/>
      <c r="K70" s="122">
        <f>I70+J70</f>
        <v>0</v>
      </c>
      <c r="L70" s="120">
        <f>G70*1.025</f>
        <v>0</v>
      </c>
      <c r="M70" s="120">
        <f>L70*1.025</f>
        <v>0</v>
      </c>
    </row>
    <row r="71" spans="1:16" ht="25.5" x14ac:dyDescent="0.25">
      <c r="A71" s="63"/>
      <c r="B71" s="63"/>
      <c r="C71" s="74">
        <v>41</v>
      </c>
      <c r="D71" s="62" t="s">
        <v>62</v>
      </c>
      <c r="E71" s="122">
        <v>2654.46</v>
      </c>
      <c r="F71" s="122"/>
      <c r="G71" s="122">
        <f>E71+F71</f>
        <v>2654.46</v>
      </c>
      <c r="H71" s="122"/>
      <c r="I71" s="122">
        <f>G71+H71</f>
        <v>2654.46</v>
      </c>
      <c r="J71" s="122"/>
      <c r="K71" s="122">
        <f>I71+J71</f>
        <v>2654.46</v>
      </c>
      <c r="L71" s="120"/>
      <c r="M71" s="120">
        <f>L71*1.025</f>
        <v>0</v>
      </c>
    </row>
    <row r="72" spans="1:16" ht="25.5" x14ac:dyDescent="0.25">
      <c r="A72" s="132">
        <v>4</v>
      </c>
      <c r="B72" s="132"/>
      <c r="C72" s="132"/>
      <c r="D72" s="69" t="s">
        <v>4</v>
      </c>
      <c r="E72" s="121">
        <f>E73+E77+E82</f>
        <v>884066.63000000012</v>
      </c>
      <c r="F72" s="121"/>
      <c r="G72" s="121">
        <f t="shared" ref="G72:M72" si="39">G73+G77+G82</f>
        <v>900639.75</v>
      </c>
      <c r="H72" s="121"/>
      <c r="I72" s="121">
        <f t="shared" si="39"/>
        <v>931839.75</v>
      </c>
      <c r="J72" s="121">
        <f t="shared" si="39"/>
        <v>1628363.27</v>
      </c>
      <c r="K72" s="121">
        <f t="shared" si="39"/>
        <v>2560203.02</v>
      </c>
      <c r="L72" s="121">
        <f t="shared" si="39"/>
        <v>0</v>
      </c>
      <c r="M72" s="121">
        <f t="shared" si="39"/>
        <v>0</v>
      </c>
    </row>
    <row r="73" spans="1:16" ht="38.25" x14ac:dyDescent="0.25">
      <c r="A73" s="61"/>
      <c r="B73" s="61">
        <v>41</v>
      </c>
      <c r="C73" s="61"/>
      <c r="D73" s="69" t="s">
        <v>65</v>
      </c>
      <c r="E73" s="123">
        <f t="shared" ref="E73:M73" si="40">E74+E75+E76</f>
        <v>13272.28</v>
      </c>
      <c r="F73" s="123">
        <f>F74+F75+F76</f>
        <v>-13272.28</v>
      </c>
      <c r="G73" s="123">
        <f t="shared" si="40"/>
        <v>0</v>
      </c>
      <c r="H73" s="123"/>
      <c r="I73" s="123">
        <f t="shared" si="40"/>
        <v>1200</v>
      </c>
      <c r="J73" s="123">
        <f t="shared" si="40"/>
        <v>0</v>
      </c>
      <c r="K73" s="123">
        <f t="shared" si="40"/>
        <v>1200</v>
      </c>
      <c r="L73" s="123">
        <f t="shared" si="40"/>
        <v>0</v>
      </c>
      <c r="M73" s="123">
        <f t="shared" si="40"/>
        <v>0</v>
      </c>
    </row>
    <row r="74" spans="1:16" x14ac:dyDescent="0.25">
      <c r="A74" s="64"/>
      <c r="B74" s="64"/>
      <c r="C74" s="63">
        <v>11</v>
      </c>
      <c r="D74" s="63" t="s">
        <v>59</v>
      </c>
      <c r="E74" s="119"/>
      <c r="F74" s="122"/>
      <c r="G74" s="122">
        <f>E74+F74</f>
        <v>0</v>
      </c>
      <c r="H74" s="122"/>
      <c r="I74" s="122">
        <f>G74+H74</f>
        <v>0</v>
      </c>
      <c r="J74" s="122"/>
      <c r="K74" s="122">
        <f>I74+J74</f>
        <v>0</v>
      </c>
      <c r="L74" s="120">
        <f>G74*1.025</f>
        <v>0</v>
      </c>
      <c r="M74" s="120">
        <f>L74*1.025</f>
        <v>0</v>
      </c>
    </row>
    <row r="75" spans="1:16" x14ac:dyDescent="0.25">
      <c r="A75" s="64"/>
      <c r="B75" s="64"/>
      <c r="C75" s="133">
        <v>31</v>
      </c>
      <c r="D75" s="70" t="s">
        <v>30</v>
      </c>
      <c r="E75" s="119">
        <v>13272.28</v>
      </c>
      <c r="F75" s="119">
        <v>-13272.28</v>
      </c>
      <c r="G75" s="122">
        <f>E75+F75</f>
        <v>0</v>
      </c>
      <c r="H75" s="122">
        <v>1200</v>
      </c>
      <c r="I75" s="122">
        <f t="shared" ref="I75:I76" si="41">G75+H75</f>
        <v>1200</v>
      </c>
      <c r="J75" s="122"/>
      <c r="K75" s="122">
        <f t="shared" ref="K75:K76" si="42">I75+J75</f>
        <v>1200</v>
      </c>
      <c r="L75" s="120">
        <f>G75*1.025</f>
        <v>0</v>
      </c>
      <c r="M75" s="120">
        <f t="shared" ref="M75:M76" si="43">L75*1.025</f>
        <v>0</v>
      </c>
      <c r="N75" s="4"/>
      <c r="O75" s="4"/>
      <c r="P75" s="4"/>
    </row>
    <row r="76" spans="1:16" x14ac:dyDescent="0.25">
      <c r="A76" s="64"/>
      <c r="B76" s="64"/>
      <c r="C76" s="63">
        <v>51</v>
      </c>
      <c r="D76" s="63" t="s">
        <v>48</v>
      </c>
      <c r="E76" s="119"/>
      <c r="F76" s="122"/>
      <c r="G76" s="122">
        <f>E76+F76</f>
        <v>0</v>
      </c>
      <c r="H76" s="122"/>
      <c r="I76" s="122">
        <f t="shared" si="41"/>
        <v>0</v>
      </c>
      <c r="J76" s="122"/>
      <c r="K76" s="122">
        <f t="shared" si="42"/>
        <v>0</v>
      </c>
      <c r="L76" s="120">
        <f>G76*1.025</f>
        <v>0</v>
      </c>
      <c r="M76" s="120">
        <f t="shared" si="43"/>
        <v>0</v>
      </c>
      <c r="N76" s="4"/>
      <c r="O76" s="4"/>
      <c r="P76" s="4"/>
    </row>
    <row r="77" spans="1:16" ht="25.5" x14ac:dyDescent="0.25">
      <c r="A77" s="64"/>
      <c r="B77" s="68">
        <v>42</v>
      </c>
      <c r="C77" s="63"/>
      <c r="D77" s="71" t="s">
        <v>66</v>
      </c>
      <c r="E77" s="134">
        <f>E78+E79+E80+E81</f>
        <v>857522.07000000007</v>
      </c>
      <c r="F77" s="134">
        <f>F78+F79+F80+F81</f>
        <v>9845.4</v>
      </c>
      <c r="G77" s="134">
        <f t="shared" ref="G77:M77" si="44">G78+G79+G80+G81</f>
        <v>867367.47</v>
      </c>
      <c r="H77" s="134"/>
      <c r="I77" s="134">
        <f t="shared" si="44"/>
        <v>897367.47</v>
      </c>
      <c r="J77" s="134">
        <f t="shared" si="44"/>
        <v>1628363.27</v>
      </c>
      <c r="K77" s="134">
        <f t="shared" si="44"/>
        <v>2525730.7400000002</v>
      </c>
      <c r="L77" s="134">
        <f t="shared" si="44"/>
        <v>0</v>
      </c>
      <c r="M77" s="134">
        <f t="shared" si="44"/>
        <v>0</v>
      </c>
      <c r="N77" s="4"/>
      <c r="O77" s="4"/>
      <c r="P77" s="4"/>
    </row>
    <row r="78" spans="1:16" x14ac:dyDescent="0.25">
      <c r="A78" s="64"/>
      <c r="B78" s="68"/>
      <c r="C78" s="63">
        <v>11</v>
      </c>
      <c r="D78" s="66" t="s">
        <v>59</v>
      </c>
      <c r="E78" s="119">
        <v>0</v>
      </c>
      <c r="F78" s="119">
        <v>23700</v>
      </c>
      <c r="G78" s="119">
        <f>E78+F78</f>
        <v>23700</v>
      </c>
      <c r="H78" s="119"/>
      <c r="I78" s="119">
        <f>G78+H78</f>
        <v>23700</v>
      </c>
      <c r="J78" s="119">
        <v>92648.66</v>
      </c>
      <c r="K78" s="119">
        <f>I78+J78</f>
        <v>116348.66</v>
      </c>
      <c r="L78" s="119"/>
      <c r="M78" s="119">
        <f>L78*1.025</f>
        <v>0</v>
      </c>
      <c r="N78" s="4"/>
      <c r="O78" s="4"/>
      <c r="P78" s="4"/>
    </row>
    <row r="79" spans="1:16" x14ac:dyDescent="0.25">
      <c r="A79" s="64"/>
      <c r="B79" s="64"/>
      <c r="C79" s="63">
        <v>31</v>
      </c>
      <c r="D79" s="63" t="s">
        <v>110</v>
      </c>
      <c r="E79" s="119">
        <v>47912.94</v>
      </c>
      <c r="F79" s="119">
        <v>-13854.6</v>
      </c>
      <c r="G79" s="119">
        <f>E79+F79</f>
        <v>34058.340000000004</v>
      </c>
      <c r="H79" s="119">
        <v>30000</v>
      </c>
      <c r="I79" s="119">
        <f t="shared" ref="I79:I81" si="45">G79+H79</f>
        <v>64058.340000000004</v>
      </c>
      <c r="J79" s="119">
        <v>1535714.61</v>
      </c>
      <c r="K79" s="119">
        <f t="shared" ref="K79:K81" si="46">I79+J79</f>
        <v>1599772.9500000002</v>
      </c>
      <c r="L79" s="119"/>
      <c r="M79" s="119">
        <f t="shared" ref="M79" si="47">L79*1.025</f>
        <v>0</v>
      </c>
      <c r="N79" s="4"/>
      <c r="O79" s="4"/>
      <c r="P79" s="4"/>
    </row>
    <row r="80" spans="1:16" x14ac:dyDescent="0.25">
      <c r="A80" s="64"/>
      <c r="B80" s="64"/>
      <c r="C80" s="63">
        <v>45</v>
      </c>
      <c r="D80" s="72" t="s">
        <v>67</v>
      </c>
      <c r="E80" s="119">
        <v>809609.13</v>
      </c>
      <c r="F80" s="119"/>
      <c r="G80" s="119">
        <f>E80+F80</f>
        <v>809609.13</v>
      </c>
      <c r="H80" s="119"/>
      <c r="I80" s="119">
        <f t="shared" si="45"/>
        <v>809609.13</v>
      </c>
      <c r="J80" s="119"/>
      <c r="K80" s="119">
        <f t="shared" si="46"/>
        <v>809609.13</v>
      </c>
      <c r="L80" s="119"/>
      <c r="M80" s="119">
        <f>L80</f>
        <v>0</v>
      </c>
      <c r="N80" s="4"/>
      <c r="O80" s="4"/>
      <c r="P80" s="4"/>
    </row>
    <row r="81" spans="1:16" x14ac:dyDescent="0.25">
      <c r="A81" s="64"/>
      <c r="B81" s="64"/>
      <c r="C81" s="63">
        <v>53</v>
      </c>
      <c r="D81" s="63" t="s">
        <v>68</v>
      </c>
      <c r="E81" s="119">
        <v>0</v>
      </c>
      <c r="F81" s="119"/>
      <c r="G81" s="119">
        <f>E81+F81</f>
        <v>0</v>
      </c>
      <c r="H81" s="119"/>
      <c r="I81" s="119">
        <f t="shared" si="45"/>
        <v>0</v>
      </c>
      <c r="J81" s="119"/>
      <c r="K81" s="119">
        <f t="shared" si="46"/>
        <v>0</v>
      </c>
      <c r="L81" s="119"/>
      <c r="M81" s="119">
        <f t="shared" ref="M81" si="48">L81*1.025</f>
        <v>0</v>
      </c>
      <c r="N81" s="4"/>
      <c r="O81" s="4"/>
      <c r="P81" s="4"/>
    </row>
    <row r="82" spans="1:16" ht="25.5" x14ac:dyDescent="0.25">
      <c r="A82" s="64"/>
      <c r="B82" s="68">
        <v>45</v>
      </c>
      <c r="C82" s="63"/>
      <c r="D82" s="71" t="s">
        <v>69</v>
      </c>
      <c r="E82" s="134">
        <f>E83+E84+E85</f>
        <v>13272.28</v>
      </c>
      <c r="F82" s="134">
        <f>F83+F84+F85</f>
        <v>20000</v>
      </c>
      <c r="G82" s="134">
        <f t="shared" ref="G82:M82" si="49">G83+G84+G85</f>
        <v>33272.28</v>
      </c>
      <c r="H82" s="134"/>
      <c r="I82" s="134">
        <f t="shared" si="49"/>
        <v>33272.28</v>
      </c>
      <c r="J82" s="134">
        <f t="shared" si="49"/>
        <v>0</v>
      </c>
      <c r="K82" s="134">
        <f t="shared" si="49"/>
        <v>33272.28</v>
      </c>
      <c r="L82" s="134">
        <f t="shared" si="49"/>
        <v>0</v>
      </c>
      <c r="M82" s="134">
        <f t="shared" si="49"/>
        <v>0</v>
      </c>
      <c r="N82" s="4"/>
      <c r="O82" s="4"/>
      <c r="P82" s="179"/>
    </row>
    <row r="83" spans="1:16" x14ac:dyDescent="0.25">
      <c r="A83" s="64"/>
      <c r="B83" s="64"/>
      <c r="C83" s="63">
        <v>11</v>
      </c>
      <c r="D83" s="63" t="s">
        <v>59</v>
      </c>
      <c r="E83" s="119"/>
      <c r="F83" s="122"/>
      <c r="G83" s="122">
        <f>E83+F83</f>
        <v>0</v>
      </c>
      <c r="H83" s="122"/>
      <c r="I83" s="122">
        <f>G83+H83</f>
        <v>0</v>
      </c>
      <c r="J83" s="122"/>
      <c r="K83" s="122">
        <f>I83+J83</f>
        <v>0</v>
      </c>
      <c r="L83" s="120">
        <f>G83*1.025</f>
        <v>0</v>
      </c>
      <c r="M83" s="120">
        <f>L83*1.025</f>
        <v>0</v>
      </c>
      <c r="N83" s="4"/>
      <c r="O83" s="4"/>
      <c r="P83" s="4"/>
    </row>
    <row r="84" spans="1:16" x14ac:dyDescent="0.25">
      <c r="A84" s="64"/>
      <c r="B84" s="64"/>
      <c r="C84" s="63">
        <v>31</v>
      </c>
      <c r="D84" s="63" t="s">
        <v>30</v>
      </c>
      <c r="E84" s="119">
        <v>13272.28</v>
      </c>
      <c r="F84" s="122">
        <v>20000</v>
      </c>
      <c r="G84" s="122">
        <f>E84+F84</f>
        <v>33272.28</v>
      </c>
      <c r="H84" s="122"/>
      <c r="I84" s="122">
        <f>G84+H84</f>
        <v>33272.28</v>
      </c>
      <c r="J84" s="122"/>
      <c r="K84" s="122">
        <f t="shared" ref="K84:K85" si="50">I84+J84</f>
        <v>33272.28</v>
      </c>
      <c r="L84" s="120"/>
      <c r="M84" s="120">
        <f t="shared" ref="M84:M85" si="51">L84*1.025</f>
        <v>0</v>
      </c>
      <c r="N84" s="4"/>
      <c r="O84" s="4"/>
      <c r="P84" s="4"/>
    </row>
    <row r="85" spans="1:16" x14ac:dyDescent="0.25">
      <c r="A85" s="64"/>
      <c r="B85" s="64"/>
      <c r="C85" s="63">
        <v>45</v>
      </c>
      <c r="D85" s="63" t="s">
        <v>67</v>
      </c>
      <c r="E85" s="119"/>
      <c r="F85" s="122"/>
      <c r="G85" s="122">
        <f>E85+F85</f>
        <v>0</v>
      </c>
      <c r="H85" s="122"/>
      <c r="I85" s="122">
        <f>G85+H85</f>
        <v>0</v>
      </c>
      <c r="J85" s="122"/>
      <c r="K85" s="122">
        <f t="shared" si="50"/>
        <v>0</v>
      </c>
      <c r="L85" s="120">
        <f t="shared" ref="L85" si="52">G85*1.025</f>
        <v>0</v>
      </c>
      <c r="M85" s="120">
        <f t="shared" si="51"/>
        <v>0</v>
      </c>
      <c r="N85" s="4"/>
      <c r="O85" s="4"/>
      <c r="P85" s="4"/>
    </row>
    <row r="86" spans="1:16" x14ac:dyDescent="0.25">
      <c r="A86" s="68">
        <v>5</v>
      </c>
      <c r="B86" s="64"/>
      <c r="C86" s="63"/>
      <c r="D86" s="73" t="s">
        <v>50</v>
      </c>
      <c r="E86" s="134">
        <f>E88+E89</f>
        <v>35658.36</v>
      </c>
      <c r="F86" s="134"/>
      <c r="G86" s="134">
        <f t="shared" ref="G86:M86" si="53">G88+G89</f>
        <v>54446.93</v>
      </c>
      <c r="H86" s="134"/>
      <c r="I86" s="134">
        <f t="shared" si="53"/>
        <v>54446.93</v>
      </c>
      <c r="J86" s="134">
        <f t="shared" si="53"/>
        <v>0</v>
      </c>
      <c r="K86" s="134">
        <f t="shared" si="53"/>
        <v>54446.93</v>
      </c>
      <c r="L86" s="134">
        <f t="shared" si="53"/>
        <v>0</v>
      </c>
      <c r="M86" s="134">
        <f t="shared" si="53"/>
        <v>0</v>
      </c>
      <c r="N86" s="4"/>
      <c r="O86" s="4"/>
      <c r="P86" s="4"/>
    </row>
    <row r="87" spans="1:16" ht="25.5" x14ac:dyDescent="0.25">
      <c r="A87" s="68"/>
      <c r="B87" s="68">
        <v>54</v>
      </c>
      <c r="C87" s="63"/>
      <c r="D87" s="66" t="s">
        <v>75</v>
      </c>
      <c r="E87" s="134"/>
      <c r="F87" s="123">
        <f>F88+F89</f>
        <v>18788.57</v>
      </c>
      <c r="G87" s="123"/>
      <c r="H87" s="123"/>
      <c r="I87" s="123"/>
      <c r="J87" s="123"/>
      <c r="K87" s="123"/>
      <c r="L87" s="123"/>
      <c r="M87" s="123"/>
      <c r="N87" s="4"/>
      <c r="O87" s="4"/>
      <c r="P87" s="4"/>
    </row>
    <row r="88" spans="1:16" x14ac:dyDescent="0.25">
      <c r="A88" s="68"/>
      <c r="B88" s="64"/>
      <c r="C88" s="63">
        <v>11</v>
      </c>
      <c r="D88" s="74" t="s">
        <v>61</v>
      </c>
      <c r="E88" s="134"/>
      <c r="F88" s="120">
        <v>18788.57</v>
      </c>
      <c r="G88" s="120">
        <f>E88+F88</f>
        <v>18788.57</v>
      </c>
      <c r="H88" s="120"/>
      <c r="I88" s="120">
        <f>G88+H88</f>
        <v>18788.57</v>
      </c>
      <c r="J88" s="120">
        <v>-18788.57</v>
      </c>
      <c r="K88" s="120">
        <f>I88+J88</f>
        <v>0</v>
      </c>
      <c r="L88" s="120">
        <v>0</v>
      </c>
      <c r="M88" s="120">
        <v>0</v>
      </c>
      <c r="N88" s="4"/>
      <c r="O88" s="4"/>
      <c r="P88" s="4"/>
    </row>
    <row r="89" spans="1:16" x14ac:dyDescent="0.25">
      <c r="A89" s="64"/>
      <c r="B89" s="64"/>
      <c r="C89" s="63">
        <v>31</v>
      </c>
      <c r="D89" s="63" t="s">
        <v>30</v>
      </c>
      <c r="E89" s="119">
        <v>35658.36</v>
      </c>
      <c r="F89" s="122"/>
      <c r="G89" s="120">
        <f>E89+F89</f>
        <v>35658.36</v>
      </c>
      <c r="H89" s="120"/>
      <c r="I89" s="120">
        <f>G89+H89</f>
        <v>35658.36</v>
      </c>
      <c r="J89" s="120">
        <v>18788.57</v>
      </c>
      <c r="K89" s="120">
        <f>I89+J89</f>
        <v>54446.93</v>
      </c>
      <c r="L89" s="120"/>
      <c r="M89" s="120">
        <f>L89</f>
        <v>0</v>
      </c>
      <c r="N89" s="4"/>
      <c r="O89" s="4"/>
      <c r="P89" s="4"/>
    </row>
    <row r="90" spans="1:16" ht="23.25" customHeight="1" x14ac:dyDescent="0.25">
      <c r="A90" s="221" t="s">
        <v>22</v>
      </c>
      <c r="B90" s="222"/>
      <c r="C90" s="222"/>
      <c r="D90" s="223"/>
      <c r="E90" s="124">
        <f>SUM(E47+E72+E86)</f>
        <v>9021806.3599999994</v>
      </c>
      <c r="F90" s="124"/>
      <c r="G90" s="124">
        <f>SUM(G47+G72+G86)</f>
        <v>9500470.120000001</v>
      </c>
      <c r="H90" s="124"/>
      <c r="I90" s="124">
        <f t="shared" ref="I90:K90" si="54">SUM(I47+I72+I86)</f>
        <v>9681756.6000000015</v>
      </c>
      <c r="J90" s="124"/>
      <c r="K90" s="124">
        <f t="shared" si="54"/>
        <v>11407119.881998802</v>
      </c>
      <c r="L90" s="124">
        <f>SUM(L47+L72+L86)</f>
        <v>0</v>
      </c>
      <c r="M90" s="124">
        <f>SUM(M47+M72+M86)</f>
        <v>0</v>
      </c>
    </row>
    <row r="91" spans="1:16" ht="23.25" customHeight="1" x14ac:dyDescent="0.25">
      <c r="A91" s="158"/>
      <c r="B91" s="159"/>
      <c r="C91" s="159"/>
      <c r="D91" s="159"/>
      <c r="E91" s="160"/>
      <c r="F91" s="160"/>
      <c r="G91" s="160"/>
      <c r="H91" s="160"/>
      <c r="I91" s="160"/>
      <c r="J91" s="160"/>
      <c r="K91" s="160"/>
      <c r="L91" s="160"/>
      <c r="M91" s="160"/>
    </row>
    <row r="92" spans="1:16" ht="23.25" customHeight="1" x14ac:dyDescent="0.25">
      <c r="A92" s="158"/>
      <c r="B92" s="159"/>
      <c r="C92" s="159"/>
      <c r="D92" s="159"/>
      <c r="E92" s="160"/>
      <c r="F92" s="160"/>
      <c r="G92" s="160"/>
      <c r="H92" s="160"/>
      <c r="I92" s="160"/>
      <c r="J92" s="160"/>
      <c r="K92" s="160"/>
      <c r="L92" s="160"/>
      <c r="M92" s="160"/>
    </row>
    <row r="93" spans="1:16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</row>
    <row r="94" spans="1:16" x14ac:dyDescent="0.25">
      <c r="A94" s="135"/>
      <c r="B94" s="135"/>
      <c r="C94" s="135"/>
      <c r="D94" s="135"/>
      <c r="E94" s="136" t="s">
        <v>148</v>
      </c>
      <c r="F94" s="136"/>
      <c r="G94" s="136"/>
      <c r="H94" s="136"/>
      <c r="I94" s="136"/>
      <c r="J94" s="136"/>
      <c r="K94" s="136"/>
      <c r="L94" s="135"/>
      <c r="M94" s="135"/>
    </row>
    <row r="95" spans="1:16" x14ac:dyDescent="0.25">
      <c r="A95" s="135"/>
      <c r="B95" s="135"/>
      <c r="C95" s="135"/>
      <c r="D95" s="135"/>
      <c r="E95" s="136"/>
      <c r="F95" s="136"/>
      <c r="G95" s="136"/>
      <c r="H95" s="136"/>
      <c r="I95" s="136"/>
      <c r="J95" s="136"/>
      <c r="K95" s="136"/>
      <c r="L95" s="135"/>
      <c r="M95" s="135"/>
    </row>
    <row r="96" spans="1:16" ht="38.25" x14ac:dyDescent="0.25">
      <c r="A96" s="224" t="s">
        <v>147</v>
      </c>
      <c r="B96" s="225"/>
      <c r="C96" s="225"/>
      <c r="D96" s="227"/>
      <c r="E96" s="76" t="s">
        <v>34</v>
      </c>
      <c r="F96" s="76" t="s">
        <v>143</v>
      </c>
      <c r="G96" s="76" t="s">
        <v>157</v>
      </c>
      <c r="H96" s="76"/>
      <c r="I96" s="76" t="s">
        <v>155</v>
      </c>
      <c r="J96" s="76"/>
      <c r="K96" s="76" t="s">
        <v>167</v>
      </c>
      <c r="L96" s="76" t="s">
        <v>35</v>
      </c>
      <c r="M96" s="76" t="s">
        <v>36</v>
      </c>
    </row>
    <row r="97" spans="1:13" x14ac:dyDescent="0.25">
      <c r="A97" s="224">
        <v>9</v>
      </c>
      <c r="B97" s="225"/>
      <c r="C97" s="226"/>
      <c r="D97" s="137" t="s">
        <v>145</v>
      </c>
      <c r="E97" s="76"/>
      <c r="F97" s="76"/>
      <c r="G97" s="138">
        <f>G98</f>
        <v>52202.249999998137</v>
      </c>
      <c r="H97" s="138"/>
      <c r="I97" s="138">
        <f>I98</f>
        <v>52202.249999998137</v>
      </c>
      <c r="J97" s="138"/>
      <c r="K97" s="138"/>
      <c r="L97" s="138">
        <f t="shared" ref="L97:M97" si="55">L98</f>
        <v>0</v>
      </c>
      <c r="M97" s="138">
        <f t="shared" si="55"/>
        <v>0</v>
      </c>
    </row>
    <row r="98" spans="1:13" ht="19.5" customHeight="1" x14ac:dyDescent="0.25">
      <c r="A98" s="228"/>
      <c r="B98" s="139">
        <v>92</v>
      </c>
      <c r="C98" s="230" t="s">
        <v>146</v>
      </c>
      <c r="D98" s="212"/>
      <c r="E98" s="140">
        <f>SAŽETAK!F15</f>
        <v>0</v>
      </c>
      <c r="F98" s="140">
        <f>SAŽETAK!G15</f>
        <v>0</v>
      </c>
      <c r="G98" s="140">
        <f>SAŽETAK!H15</f>
        <v>52202.249999998137</v>
      </c>
      <c r="H98" s="140"/>
      <c r="I98" s="140">
        <f>I99</f>
        <v>52202.249999998137</v>
      </c>
      <c r="J98" s="140"/>
      <c r="K98" s="140">
        <f>K99</f>
        <v>52202.249999998137</v>
      </c>
      <c r="L98" s="140">
        <f>SAŽETAK!M15</f>
        <v>0</v>
      </c>
      <c r="M98" s="140">
        <f>SAŽETAK!N15</f>
        <v>0</v>
      </c>
    </row>
    <row r="99" spans="1:13" ht="19.5" customHeight="1" x14ac:dyDescent="0.25">
      <c r="A99" s="229"/>
      <c r="B99" s="141"/>
      <c r="C99" s="139">
        <v>31</v>
      </c>
      <c r="D99" s="141" t="s">
        <v>30</v>
      </c>
      <c r="E99" s="142">
        <v>0</v>
      </c>
      <c r="F99" s="142">
        <v>0</v>
      </c>
      <c r="G99" s="142">
        <f>G98</f>
        <v>52202.249999998137</v>
      </c>
      <c r="H99" s="142">
        <v>0</v>
      </c>
      <c r="I99" s="142">
        <f>G99+H99</f>
        <v>52202.249999998137</v>
      </c>
      <c r="J99" s="142">
        <v>0</v>
      </c>
      <c r="K99" s="142">
        <f>I99+J99</f>
        <v>52202.249999998137</v>
      </c>
      <c r="L99" s="142">
        <f t="shared" ref="L99:M99" si="56">L98</f>
        <v>0</v>
      </c>
      <c r="M99" s="142">
        <f t="shared" si="56"/>
        <v>0</v>
      </c>
    </row>
    <row r="100" spans="1:13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</row>
    <row r="101" spans="1:13" x14ac:dyDescent="0.25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</row>
    <row r="102" spans="1:13" ht="15" customHeight="1" x14ac:dyDescent="0.25">
      <c r="A102" s="230" t="s">
        <v>118</v>
      </c>
      <c r="B102" s="239"/>
      <c r="C102" s="239"/>
      <c r="D102" s="240"/>
      <c r="E102" s="243" t="s">
        <v>74</v>
      </c>
      <c r="F102" s="244"/>
      <c r="G102" s="206"/>
      <c r="H102" s="207"/>
      <c r="I102" s="117"/>
      <c r="J102" s="126"/>
      <c r="K102" s="126"/>
      <c r="L102" s="126"/>
      <c r="M102" s="126"/>
    </row>
    <row r="103" spans="1:13" x14ac:dyDescent="0.25">
      <c r="A103" s="210" t="s">
        <v>120</v>
      </c>
      <c r="B103" s="211"/>
      <c r="C103" s="211"/>
      <c r="D103" s="212"/>
      <c r="E103" s="213">
        <f>G20+G26</f>
        <v>214478.16</v>
      </c>
      <c r="F103" s="214"/>
      <c r="G103" s="206">
        <f>I20+I26</f>
        <v>214478.16</v>
      </c>
      <c r="H103" s="207"/>
      <c r="I103" s="177">
        <f>K26+K20</f>
        <v>288338.25477699999</v>
      </c>
      <c r="J103" s="126"/>
      <c r="K103" s="126"/>
      <c r="L103" s="126"/>
      <c r="M103" s="126"/>
    </row>
    <row r="104" spans="1:13" ht="15" customHeight="1" x14ac:dyDescent="0.25">
      <c r="A104" s="215" t="s">
        <v>112</v>
      </c>
      <c r="B104" s="216"/>
      <c r="C104" s="216"/>
      <c r="D104" s="216"/>
      <c r="E104" s="213">
        <f>G50+G57+G64+G70+G75+G79+G84+G89</f>
        <v>502829.01</v>
      </c>
      <c r="F104" s="214"/>
      <c r="G104" s="206">
        <f>I50+I57+I64+I75+I79+I84</f>
        <v>498370.65</v>
      </c>
      <c r="H104" s="207"/>
      <c r="I104" s="177">
        <f>K18+K21+K24+K31+K35</f>
        <v>475517.93000000005</v>
      </c>
      <c r="J104" s="126"/>
      <c r="K104" s="126"/>
      <c r="L104" s="126"/>
      <c r="M104" s="126"/>
    </row>
    <row r="105" spans="1:13" ht="15" customHeight="1" x14ac:dyDescent="0.25">
      <c r="A105" s="215" t="s">
        <v>113</v>
      </c>
      <c r="B105" s="216"/>
      <c r="C105" s="216"/>
      <c r="D105" s="216"/>
      <c r="E105" s="213">
        <f>G51+G58+G65+G71</f>
        <v>7856647.8399999999</v>
      </c>
      <c r="F105" s="214"/>
      <c r="G105" s="206">
        <f>I13+I27</f>
        <v>8058936.5599999996</v>
      </c>
      <c r="H105" s="207"/>
      <c r="I105" s="177">
        <f>K27+K13</f>
        <v>8155936.5639998997</v>
      </c>
      <c r="J105" s="126"/>
      <c r="K105" s="126"/>
      <c r="L105" s="126"/>
      <c r="M105" s="126"/>
    </row>
    <row r="106" spans="1:13" x14ac:dyDescent="0.25">
      <c r="A106" s="215" t="s">
        <v>114</v>
      </c>
      <c r="B106" s="216"/>
      <c r="C106" s="216"/>
      <c r="D106" s="216"/>
      <c r="E106" s="213">
        <f>G28</f>
        <v>809609.13</v>
      </c>
      <c r="F106" s="214"/>
      <c r="G106" s="206">
        <f>I28</f>
        <v>809609.13</v>
      </c>
      <c r="H106" s="207"/>
      <c r="I106" s="177">
        <f>K28</f>
        <v>809609.13</v>
      </c>
      <c r="J106" s="126"/>
      <c r="K106" s="126"/>
      <c r="L106" s="126"/>
      <c r="M106" s="126"/>
    </row>
    <row r="107" spans="1:13" x14ac:dyDescent="0.25">
      <c r="A107" s="215" t="s">
        <v>115</v>
      </c>
      <c r="B107" s="216"/>
      <c r="C107" s="216"/>
      <c r="D107" s="216"/>
      <c r="E107" s="213">
        <f>G52+G76</f>
        <v>0</v>
      </c>
      <c r="F107" s="214"/>
      <c r="G107" s="206">
        <f>I14+I29</f>
        <v>0</v>
      </c>
      <c r="H107" s="207"/>
      <c r="I107" s="177">
        <f>K14</f>
        <v>0</v>
      </c>
      <c r="J107" s="126"/>
      <c r="K107" s="126"/>
      <c r="L107" s="126"/>
      <c r="M107" s="126"/>
    </row>
    <row r="108" spans="1:13" x14ac:dyDescent="0.25">
      <c r="A108" s="215" t="s">
        <v>116</v>
      </c>
      <c r="B108" s="216"/>
      <c r="C108" s="216"/>
      <c r="D108" s="216"/>
      <c r="E108" s="213">
        <f>G15+G22</f>
        <v>92905.97</v>
      </c>
      <c r="F108" s="214"/>
      <c r="G108" s="206">
        <f>I53+I61+I81</f>
        <v>92905.97</v>
      </c>
      <c r="H108" s="207"/>
      <c r="I108" s="177">
        <f>K53</f>
        <v>92905.97</v>
      </c>
      <c r="J108" s="126"/>
      <c r="K108" s="126"/>
      <c r="L108" s="126"/>
      <c r="M108" s="126"/>
    </row>
    <row r="109" spans="1:13" x14ac:dyDescent="0.25">
      <c r="A109" s="215" t="s">
        <v>117</v>
      </c>
      <c r="B109" s="216"/>
      <c r="C109" s="216"/>
      <c r="D109" s="216"/>
      <c r="E109" s="213">
        <f>G16</f>
        <v>24000</v>
      </c>
      <c r="F109" s="214"/>
      <c r="G109" s="206">
        <f>I54+I62+I68</f>
        <v>24000.010000000002</v>
      </c>
      <c r="H109" s="207"/>
      <c r="I109" s="177">
        <f>K16</f>
        <v>24000</v>
      </c>
      <c r="J109" s="126"/>
      <c r="K109" s="126"/>
      <c r="L109" s="126"/>
      <c r="M109" s="126"/>
    </row>
    <row r="110" spans="1:13" x14ac:dyDescent="0.25">
      <c r="A110" s="210" t="s">
        <v>150</v>
      </c>
      <c r="B110" s="211"/>
      <c r="C110" s="211"/>
      <c r="D110" s="212"/>
      <c r="E110" s="213">
        <f>G37</f>
        <v>75154.289999999994</v>
      </c>
      <c r="F110" s="214"/>
      <c r="G110" s="206">
        <f>I89</f>
        <v>35658.36</v>
      </c>
      <c r="H110" s="207"/>
      <c r="I110" s="177">
        <f>K36</f>
        <v>1613014.29</v>
      </c>
      <c r="J110" s="126"/>
      <c r="K110" s="126"/>
      <c r="L110" s="126"/>
      <c r="M110" s="126"/>
    </row>
    <row r="111" spans="1:13" x14ac:dyDescent="0.25">
      <c r="A111" s="241" t="s">
        <v>119</v>
      </c>
      <c r="B111" s="242"/>
      <c r="C111" s="242"/>
      <c r="D111" s="242"/>
      <c r="E111" s="217">
        <f>E103+E104+E105+E106+E107+E108+E109</f>
        <v>9500470.1100000013</v>
      </c>
      <c r="F111" s="218"/>
      <c r="G111" s="208">
        <f>G103+G104+G105+G106+G107+G108+G109+G110</f>
        <v>9733958.8399999999</v>
      </c>
      <c r="H111" s="209"/>
      <c r="I111" s="178">
        <f>SUM(I103:I110)</f>
        <v>11459322.138776902</v>
      </c>
      <c r="J111" s="126"/>
      <c r="K111" s="126"/>
      <c r="L111" s="126"/>
      <c r="M111" s="126"/>
    </row>
    <row r="113" spans="7:7" x14ac:dyDescent="0.25">
      <c r="G113" s="2" t="s">
        <v>151</v>
      </c>
    </row>
  </sheetData>
  <mergeCells count="42">
    <mergeCell ref="A102:D102"/>
    <mergeCell ref="A111:D111"/>
    <mergeCell ref="A107:D107"/>
    <mergeCell ref="A103:D103"/>
    <mergeCell ref="E107:F107"/>
    <mergeCell ref="E108:F108"/>
    <mergeCell ref="E102:F102"/>
    <mergeCell ref="E103:F103"/>
    <mergeCell ref="E104:F104"/>
    <mergeCell ref="E105:F105"/>
    <mergeCell ref="E106:F106"/>
    <mergeCell ref="A1:N1"/>
    <mergeCell ref="A6:M6"/>
    <mergeCell ref="A7:M7"/>
    <mergeCell ref="A39:D39"/>
    <mergeCell ref="A9:D9"/>
    <mergeCell ref="A2:B2"/>
    <mergeCell ref="G102:H102"/>
    <mergeCell ref="G104:H104"/>
    <mergeCell ref="G105:H105"/>
    <mergeCell ref="G106:H106"/>
    <mergeCell ref="G107:H107"/>
    <mergeCell ref="A43:M43"/>
    <mergeCell ref="A90:D90"/>
    <mergeCell ref="A97:C97"/>
    <mergeCell ref="A96:D96"/>
    <mergeCell ref="A98:A99"/>
    <mergeCell ref="C98:D98"/>
    <mergeCell ref="G109:H109"/>
    <mergeCell ref="G110:H110"/>
    <mergeCell ref="G111:H111"/>
    <mergeCell ref="G103:H103"/>
    <mergeCell ref="A110:D110"/>
    <mergeCell ref="E110:F110"/>
    <mergeCell ref="E109:F109"/>
    <mergeCell ref="A108:D108"/>
    <mergeCell ref="G108:H108"/>
    <mergeCell ref="E111:F111"/>
    <mergeCell ref="A104:D104"/>
    <mergeCell ref="A105:D105"/>
    <mergeCell ref="A106:D106"/>
    <mergeCell ref="A109:D109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B19" sqref="B19"/>
    </sheetView>
  </sheetViews>
  <sheetFormatPr defaultRowHeight="15.75" x14ac:dyDescent="0.25"/>
  <cols>
    <col min="1" max="1" width="37.7109375" style="13" customWidth="1"/>
    <col min="2" max="2" width="22.7109375" style="13" customWidth="1"/>
    <col min="3" max="3" width="21.5703125" style="13" customWidth="1"/>
    <col min="4" max="4" width="30" style="13" customWidth="1"/>
    <col min="5" max="5" width="12.85546875" style="13" customWidth="1"/>
    <col min="6" max="6" width="12.28515625" style="13" customWidth="1"/>
    <col min="7" max="16384" width="9.140625" style="13"/>
  </cols>
  <sheetData>
    <row r="1" spans="1:10" ht="42" customHeight="1" x14ac:dyDescent="0.25">
      <c r="A1" s="249" t="s">
        <v>166</v>
      </c>
      <c r="B1" s="249"/>
      <c r="C1" s="249"/>
      <c r="D1" s="249"/>
      <c r="E1" s="249"/>
      <c r="F1" s="249"/>
      <c r="G1" s="1"/>
      <c r="H1" s="1"/>
      <c r="I1" s="1"/>
      <c r="J1" s="1"/>
    </row>
    <row r="2" spans="1:10" ht="18" customHeight="1" x14ac:dyDescent="0.25">
      <c r="A2" s="11"/>
      <c r="B2" s="11"/>
      <c r="C2" s="105"/>
      <c r="D2" s="105"/>
      <c r="E2" s="11"/>
      <c r="F2" s="11"/>
    </row>
    <row r="3" spans="1:10" x14ac:dyDescent="0.25">
      <c r="A3" s="245" t="s">
        <v>26</v>
      </c>
      <c r="B3" s="245"/>
      <c r="C3" s="245"/>
      <c r="D3" s="245"/>
      <c r="E3" s="246"/>
      <c r="F3" s="246"/>
    </row>
    <row r="4" spans="1:10" x14ac:dyDescent="0.25">
      <c r="A4" s="11"/>
      <c r="B4" s="11"/>
      <c r="C4" s="105"/>
      <c r="D4" s="105"/>
      <c r="E4" s="12"/>
      <c r="F4" s="12"/>
    </row>
    <row r="5" spans="1:10" ht="18" customHeight="1" x14ac:dyDescent="0.25">
      <c r="A5" s="245" t="s">
        <v>12</v>
      </c>
      <c r="B5" s="247"/>
      <c r="C5" s="247"/>
      <c r="D5" s="247"/>
      <c r="E5" s="247"/>
      <c r="F5" s="247"/>
    </row>
    <row r="6" spans="1:10" x14ac:dyDescent="0.25">
      <c r="A6" s="11"/>
      <c r="B6" s="11"/>
      <c r="C6" s="105"/>
      <c r="D6" s="105"/>
      <c r="E6" s="12"/>
      <c r="F6" s="12"/>
    </row>
    <row r="7" spans="1:10" x14ac:dyDescent="0.25">
      <c r="A7" s="245" t="s">
        <v>20</v>
      </c>
      <c r="B7" s="248"/>
      <c r="C7" s="248"/>
      <c r="D7" s="248"/>
      <c r="E7" s="248"/>
      <c r="F7" s="248"/>
    </row>
    <row r="8" spans="1:10" x14ac:dyDescent="0.25">
      <c r="A8" s="11"/>
      <c r="B8" s="11"/>
      <c r="C8" s="105"/>
      <c r="D8" s="105"/>
      <c r="E8" s="12"/>
      <c r="F8" s="16" t="s">
        <v>74</v>
      </c>
    </row>
    <row r="9" spans="1:10" ht="30" x14ac:dyDescent="0.25">
      <c r="A9" s="29" t="s">
        <v>21</v>
      </c>
      <c r="B9" s="29" t="s">
        <v>34</v>
      </c>
      <c r="C9" s="29" t="s">
        <v>111</v>
      </c>
      <c r="D9" s="29" t="s">
        <v>161</v>
      </c>
      <c r="E9" s="29" t="s">
        <v>35</v>
      </c>
      <c r="F9" s="29" t="s">
        <v>36</v>
      </c>
    </row>
    <row r="10" spans="1:10" ht="15.75" customHeight="1" x14ac:dyDescent="0.25">
      <c r="A10" s="30" t="s">
        <v>22</v>
      </c>
      <c r="B10" s="31">
        <f>B11</f>
        <v>9681756.6000000015</v>
      </c>
      <c r="C10" s="110">
        <f t="shared" ref="C10:D10" si="0">C11</f>
        <v>1725363.2819988001</v>
      </c>
      <c r="D10" s="31">
        <f t="shared" si="0"/>
        <v>11407119.881998802</v>
      </c>
      <c r="E10" s="31">
        <f t="shared" ref="E10:F10" si="1">E11</f>
        <v>0</v>
      </c>
      <c r="F10" s="31">
        <f t="shared" si="1"/>
        <v>0</v>
      </c>
    </row>
    <row r="11" spans="1:10" ht="15.75" customHeight="1" x14ac:dyDescent="0.25">
      <c r="A11" s="30" t="s">
        <v>70</v>
      </c>
      <c r="B11" s="31">
        <f>B12</f>
        <v>9681756.6000000015</v>
      </c>
      <c r="C11" s="32">
        <f t="shared" ref="C11:D11" si="2">C12</f>
        <v>1725363.2819988001</v>
      </c>
      <c r="D11" s="31">
        <f t="shared" si="2"/>
        <v>11407119.881998802</v>
      </c>
      <c r="E11" s="31">
        <f t="shared" ref="E11:F11" si="3">E12</f>
        <v>0</v>
      </c>
      <c r="F11" s="31">
        <f t="shared" si="3"/>
        <v>0</v>
      </c>
    </row>
    <row r="12" spans="1:10" ht="15.75" customHeight="1" x14ac:dyDescent="0.25">
      <c r="A12" s="20" t="s">
        <v>71</v>
      </c>
      <c r="B12" s="32">
        <f>' Račun prihoda i rashoda '!I90</f>
        <v>9681756.6000000015</v>
      </c>
      <c r="C12" s="109">
        <f>D12-B12</f>
        <v>1725363.2819988001</v>
      </c>
      <c r="D12" s="109">
        <f>' Račun prihoda i rashoda '!K90</f>
        <v>11407119.881998802</v>
      </c>
      <c r="E12" s="33">
        <f>' Račun prihoda i rashoda '!L90</f>
        <v>0</v>
      </c>
      <c r="F12" s="33">
        <f>' Račun prihoda i rashoda '!M90</f>
        <v>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E10" sqref="E10"/>
    </sheetView>
  </sheetViews>
  <sheetFormatPr defaultRowHeight="15.75" x14ac:dyDescent="0.25"/>
  <cols>
    <col min="1" max="1" width="7.42578125" style="13" bestFit="1" customWidth="1"/>
    <col min="2" max="2" width="8.42578125" style="13" bestFit="1" customWidth="1"/>
    <col min="3" max="3" width="6.7109375" style="13" customWidth="1"/>
    <col min="4" max="4" width="25.28515625" style="13" customWidth="1"/>
    <col min="5" max="5" width="24.5703125" style="13" customWidth="1"/>
    <col min="6" max="6" width="24.42578125" style="13" customWidth="1"/>
    <col min="7" max="7" width="23.140625" style="13" customWidth="1"/>
    <col min="8" max="16384" width="9.140625" style="13"/>
  </cols>
  <sheetData>
    <row r="1" spans="1:10" ht="42" customHeight="1" x14ac:dyDescent="0.25">
      <c r="A1" s="249" t="s">
        <v>164</v>
      </c>
      <c r="B1" s="249"/>
      <c r="C1" s="249"/>
      <c r="D1" s="249"/>
      <c r="E1" s="249"/>
      <c r="F1" s="249"/>
      <c r="G1" s="249"/>
      <c r="H1" s="1"/>
    </row>
    <row r="2" spans="1:10" ht="18" customHeight="1" x14ac:dyDescent="0.25">
      <c r="A2" s="11"/>
      <c r="B2" s="11"/>
      <c r="C2" s="11"/>
      <c r="D2" s="11"/>
      <c r="E2" s="11"/>
      <c r="F2" s="11"/>
      <c r="G2" s="11"/>
    </row>
    <row r="3" spans="1:10" x14ac:dyDescent="0.25">
      <c r="A3" s="245" t="s">
        <v>26</v>
      </c>
      <c r="B3" s="245"/>
      <c r="C3" s="245"/>
      <c r="D3" s="245"/>
      <c r="E3" s="245"/>
      <c r="F3" s="246"/>
      <c r="G3" s="246"/>
    </row>
    <row r="4" spans="1:10" x14ac:dyDescent="0.25">
      <c r="A4" s="11"/>
      <c r="B4" s="11"/>
      <c r="C4" s="11"/>
      <c r="D4" s="11"/>
      <c r="E4" s="11"/>
      <c r="F4" s="12"/>
      <c r="G4" s="12"/>
    </row>
    <row r="5" spans="1:10" ht="18" customHeight="1" x14ac:dyDescent="0.25">
      <c r="A5" s="245" t="s">
        <v>23</v>
      </c>
      <c r="B5" s="247"/>
      <c r="C5" s="247"/>
      <c r="D5" s="247"/>
      <c r="E5" s="247"/>
      <c r="F5" s="247"/>
      <c r="G5" s="247"/>
    </row>
    <row r="6" spans="1:10" x14ac:dyDescent="0.25">
      <c r="A6" s="11"/>
      <c r="B6" s="11"/>
      <c r="C6" s="11"/>
      <c r="D6" s="11"/>
      <c r="E6" s="11"/>
      <c r="F6" s="12"/>
      <c r="G6" s="16" t="s">
        <v>74</v>
      </c>
    </row>
    <row r="7" spans="1:10" ht="31.5" x14ac:dyDescent="0.25">
      <c r="A7" s="14" t="s">
        <v>13</v>
      </c>
      <c r="B7" s="17" t="s">
        <v>14</v>
      </c>
      <c r="C7" s="17" t="s">
        <v>15</v>
      </c>
      <c r="D7" s="17" t="s">
        <v>39</v>
      </c>
      <c r="E7" s="14" t="s">
        <v>34</v>
      </c>
      <c r="F7" s="14" t="s">
        <v>35</v>
      </c>
      <c r="G7" s="14" t="s">
        <v>36</v>
      </c>
    </row>
    <row r="8" spans="1:10" ht="30" x14ac:dyDescent="0.25">
      <c r="A8" s="18">
        <v>8</v>
      </c>
      <c r="B8" s="18"/>
      <c r="C8" s="18"/>
      <c r="D8" s="18" t="s">
        <v>24</v>
      </c>
      <c r="E8" s="19">
        <f>E9</f>
        <v>1537860</v>
      </c>
      <c r="F8" s="19">
        <f t="shared" ref="F8:G8" si="0">F9</f>
        <v>0</v>
      </c>
      <c r="G8" s="19">
        <f t="shared" si="0"/>
        <v>0</v>
      </c>
    </row>
    <row r="9" spans="1:10" x14ac:dyDescent="0.25">
      <c r="A9" s="18"/>
      <c r="B9" s="20">
        <v>81</v>
      </c>
      <c r="C9" s="20"/>
      <c r="D9" s="20" t="s">
        <v>28</v>
      </c>
      <c r="E9" s="21">
        <f>E10</f>
        <v>1537860</v>
      </c>
      <c r="F9" s="21">
        <f>F10</f>
        <v>0</v>
      </c>
      <c r="G9" s="21">
        <f>G10</f>
        <v>0</v>
      </c>
    </row>
    <row r="10" spans="1:10" x14ac:dyDescent="0.25">
      <c r="A10" s="22"/>
      <c r="B10" s="22"/>
      <c r="C10" s="22">
        <v>31</v>
      </c>
      <c r="D10" s="23" t="s">
        <v>30</v>
      </c>
      <c r="E10" s="21">
        <f>' Račun prihoda i rashoda '!J36</f>
        <v>1537860</v>
      </c>
      <c r="F10" s="21"/>
      <c r="G10" s="21"/>
    </row>
    <row r="11" spans="1:10" ht="45" x14ac:dyDescent="0.25">
      <c r="A11" s="24">
        <v>5</v>
      </c>
      <c r="B11" s="24"/>
      <c r="C11" s="24"/>
      <c r="D11" s="25" t="s">
        <v>25</v>
      </c>
      <c r="E11" s="19">
        <f>E12</f>
        <v>54446.93</v>
      </c>
      <c r="F11" s="19">
        <f t="shared" ref="F11:G11" si="1">F12</f>
        <v>0</v>
      </c>
      <c r="G11" s="19">
        <f t="shared" si="1"/>
        <v>0</v>
      </c>
    </row>
    <row r="12" spans="1:10" ht="45" x14ac:dyDescent="0.25">
      <c r="A12" s="20"/>
      <c r="B12" s="20">
        <v>54</v>
      </c>
      <c r="C12" s="20"/>
      <c r="D12" s="26" t="s">
        <v>29</v>
      </c>
      <c r="E12" s="21">
        <f>E13</f>
        <v>54446.93</v>
      </c>
      <c r="F12" s="21"/>
      <c r="G12" s="21"/>
    </row>
    <row r="13" spans="1:10" x14ac:dyDescent="0.25">
      <c r="A13" s="20"/>
      <c r="B13" s="20"/>
      <c r="C13" s="22">
        <v>31</v>
      </c>
      <c r="D13" s="22" t="s">
        <v>30</v>
      </c>
      <c r="E13" s="21">
        <f>' Račun prihoda i rashoda '!G86</f>
        <v>54446.93</v>
      </c>
      <c r="F13" s="21">
        <v>0</v>
      </c>
      <c r="G13" s="21">
        <v>0</v>
      </c>
      <c r="I13" s="27"/>
      <c r="J13" s="27"/>
    </row>
  </sheetData>
  <mergeCells count="3">
    <mergeCell ref="A3:G3"/>
    <mergeCell ref="A5:G5"/>
    <mergeCell ref="A1:G1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"/>
  <sheetViews>
    <sheetView workbookViewId="0">
      <selection activeCell="R48" sqref="R48"/>
    </sheetView>
  </sheetViews>
  <sheetFormatPr defaultRowHeight="15.75" x14ac:dyDescent="0.25"/>
  <cols>
    <col min="1" max="1" width="20.85546875" style="13" bestFit="1" customWidth="1"/>
    <col min="2" max="2" width="8.42578125" style="13" bestFit="1" customWidth="1"/>
    <col min="3" max="3" width="5.42578125" style="13" bestFit="1" customWidth="1"/>
    <col min="4" max="4" width="30.85546875" style="13" customWidth="1"/>
    <col min="5" max="5" width="20.85546875" style="13" hidden="1" customWidth="1"/>
    <col min="6" max="6" width="18.42578125" style="13" hidden="1" customWidth="1"/>
    <col min="7" max="8" width="17.7109375" style="13" hidden="1" customWidth="1"/>
    <col min="9" max="11" width="17.7109375" style="13" customWidth="1"/>
    <col min="12" max="12" width="16.140625" style="13" customWidth="1"/>
    <col min="13" max="13" width="15.5703125" style="13" customWidth="1"/>
    <col min="14" max="15" width="9.140625" style="13"/>
    <col min="16" max="16" width="11.7109375" style="13" bestFit="1" customWidth="1"/>
    <col min="17" max="17" width="9.140625" style="13"/>
    <col min="18" max="18" width="11.7109375" style="13" bestFit="1" customWidth="1"/>
    <col min="19" max="19" width="9.85546875" style="13" bestFit="1" customWidth="1"/>
    <col min="20" max="16384" width="9.140625" style="13"/>
  </cols>
  <sheetData>
    <row r="1" spans="1:19" ht="33" customHeight="1" x14ac:dyDescent="0.25">
      <c r="A1" s="249" t="s">
        <v>165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9" ht="33" customHeight="1" x14ac:dyDescent="0.25">
      <c r="A2" s="157"/>
      <c r="B2" s="157"/>
      <c r="C2" s="157"/>
      <c r="D2" s="157"/>
      <c r="E2" s="157"/>
      <c r="F2" s="157"/>
      <c r="G2" s="157"/>
      <c r="H2" s="168"/>
      <c r="I2" s="168"/>
      <c r="J2" s="175"/>
      <c r="K2" s="175"/>
      <c r="L2" s="157"/>
      <c r="M2" s="157"/>
      <c r="N2" s="157"/>
    </row>
    <row r="3" spans="1:19" ht="33" customHeight="1" x14ac:dyDescent="0.25">
      <c r="A3" s="157"/>
      <c r="B3" s="157"/>
      <c r="C3" s="157"/>
      <c r="D3" s="157"/>
      <c r="E3" s="157"/>
      <c r="F3" s="157"/>
      <c r="G3" s="157"/>
      <c r="H3" s="168"/>
      <c r="I3" s="168"/>
      <c r="J3" s="175"/>
      <c r="K3" s="175"/>
      <c r="L3" s="157"/>
      <c r="M3" s="157"/>
      <c r="N3" s="157"/>
    </row>
    <row r="4" spans="1:19" ht="18" customHeight="1" x14ac:dyDescent="0.25">
      <c r="A4" s="143">
        <v>45149</v>
      </c>
      <c r="B4" s="11"/>
      <c r="C4" s="11"/>
      <c r="D4" s="11"/>
      <c r="E4" s="11"/>
      <c r="F4" s="105"/>
      <c r="G4" s="105"/>
      <c r="H4" s="167"/>
      <c r="I4" s="167"/>
      <c r="J4" s="174"/>
      <c r="K4" s="174"/>
      <c r="L4" s="11"/>
      <c r="M4" s="11"/>
    </row>
    <row r="5" spans="1:19" x14ac:dyDescent="0.25">
      <c r="A5" s="245" t="s">
        <v>77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6"/>
      <c r="M5" s="246"/>
    </row>
    <row r="6" spans="1:19" x14ac:dyDescent="0.25">
      <c r="A6" s="155"/>
      <c r="B6" s="155"/>
      <c r="C6" s="155"/>
      <c r="D6" s="155"/>
      <c r="E6" s="155"/>
      <c r="F6" s="155"/>
      <c r="G6" s="155"/>
      <c r="H6" s="167"/>
      <c r="I6" s="167"/>
      <c r="J6" s="174"/>
      <c r="K6" s="174"/>
      <c r="L6" s="156"/>
      <c r="M6" s="156"/>
    </row>
    <row r="7" spans="1:19" x14ac:dyDescent="0.25">
      <c r="A7" s="155"/>
      <c r="B7" s="155"/>
      <c r="C7" s="155"/>
      <c r="D7" s="155"/>
      <c r="E7" s="155"/>
      <c r="F7" s="155"/>
      <c r="G7" s="155"/>
      <c r="H7" s="167"/>
      <c r="I7" s="167"/>
      <c r="J7" s="174"/>
      <c r="K7" s="174"/>
      <c r="L7" s="156"/>
      <c r="M7" s="156"/>
    </row>
    <row r="8" spans="1:19" ht="60" x14ac:dyDescent="0.25">
      <c r="A8" s="14" t="s">
        <v>78</v>
      </c>
      <c r="B8" s="267" t="s">
        <v>43</v>
      </c>
      <c r="C8" s="268"/>
      <c r="D8" s="269"/>
      <c r="E8" s="14" t="s">
        <v>34</v>
      </c>
      <c r="F8" s="14" t="s">
        <v>111</v>
      </c>
      <c r="G8" s="111" t="s">
        <v>155</v>
      </c>
      <c r="H8" s="111" t="s">
        <v>143</v>
      </c>
      <c r="I8" s="111" t="s">
        <v>155</v>
      </c>
      <c r="J8" s="111" t="s">
        <v>143</v>
      </c>
      <c r="K8" s="111" t="s">
        <v>159</v>
      </c>
      <c r="L8" s="14" t="s">
        <v>35</v>
      </c>
      <c r="M8" s="14" t="s">
        <v>36</v>
      </c>
    </row>
    <row r="9" spans="1:19" s="79" customFormat="1" ht="15" x14ac:dyDescent="0.25">
      <c r="A9" s="77" t="s">
        <v>76</v>
      </c>
      <c r="B9" s="270" t="s">
        <v>109</v>
      </c>
      <c r="C9" s="271"/>
      <c r="D9" s="272"/>
      <c r="E9" s="78">
        <f>E10+E26+E36+E53+E63+E67</f>
        <v>9021806.2800000012</v>
      </c>
      <c r="F9" s="78">
        <f t="shared" ref="F9" si="0">F10+F26+F36+F53+F63+F67</f>
        <v>476009.31</v>
      </c>
      <c r="G9" s="78">
        <f>G10+G26+G36+G53+G63+G67</f>
        <v>9500470.0500000007</v>
      </c>
      <c r="H9" s="78"/>
      <c r="I9" s="78">
        <f t="shared" ref="I9:K9" si="1">I10+I26+I36+I53+I63+I67</f>
        <v>9681756.5999999996</v>
      </c>
      <c r="J9" s="78"/>
      <c r="K9" s="78">
        <f t="shared" si="1"/>
        <v>11407119.870000001</v>
      </c>
      <c r="L9" s="78">
        <f>L10+L26+L36+L53+L63+L67</f>
        <v>0</v>
      </c>
      <c r="M9" s="78">
        <f>M10+M26+M36+M53+M63+M67</f>
        <v>0</v>
      </c>
    </row>
    <row r="10" spans="1:19" s="79" customFormat="1" ht="15" x14ac:dyDescent="0.25">
      <c r="A10" s="80" t="s">
        <v>130</v>
      </c>
      <c r="B10" s="273" t="s">
        <v>79</v>
      </c>
      <c r="C10" s="274"/>
      <c r="D10" s="275"/>
      <c r="E10" s="81">
        <f>E11+E15+E19</f>
        <v>7654451</v>
      </c>
      <c r="F10" s="81">
        <f>F11+F15+F19</f>
        <v>443113.11</v>
      </c>
      <c r="G10" s="81">
        <f>G11+G15+G19</f>
        <v>8100218.5699999994</v>
      </c>
      <c r="H10" s="81"/>
      <c r="I10" s="81">
        <f t="shared" ref="I10:K10" si="2">I11+I15+I19</f>
        <v>8248805.1200000001</v>
      </c>
      <c r="J10" s="81">
        <f t="shared" si="2"/>
        <v>91000</v>
      </c>
      <c r="K10" s="81">
        <f t="shared" si="2"/>
        <v>8339805.1200000001</v>
      </c>
      <c r="L10" s="81">
        <f>L11+L15+L19</f>
        <v>0</v>
      </c>
      <c r="M10" s="81">
        <f t="shared" ref="M10" si="3">M11+M15+M19</f>
        <v>0</v>
      </c>
      <c r="P10" s="148"/>
    </row>
    <row r="11" spans="1:19" s="79" customFormat="1" ht="15" x14ac:dyDescent="0.25">
      <c r="A11" s="82" t="s">
        <v>131</v>
      </c>
      <c r="B11" s="276" t="s">
        <v>88</v>
      </c>
      <c r="C11" s="277"/>
      <c r="D11" s="278"/>
      <c r="E11" s="78">
        <f>E12</f>
        <v>0</v>
      </c>
      <c r="F11" s="78">
        <f t="shared" ref="F11:K11" si="4">F12</f>
        <v>68800</v>
      </c>
      <c r="G11" s="78">
        <f t="shared" si="4"/>
        <v>68800</v>
      </c>
      <c r="H11" s="78"/>
      <c r="I11" s="78">
        <f t="shared" si="4"/>
        <v>68800</v>
      </c>
      <c r="J11" s="78">
        <f t="shared" si="4"/>
        <v>0</v>
      </c>
      <c r="K11" s="78">
        <f t="shared" si="4"/>
        <v>68800</v>
      </c>
      <c r="L11" s="78">
        <f t="shared" ref="L11:M11" si="5">L12</f>
        <v>0</v>
      </c>
      <c r="M11" s="78">
        <f t="shared" si="5"/>
        <v>0</v>
      </c>
      <c r="P11" s="148"/>
      <c r="R11" s="148"/>
      <c r="S11" s="148"/>
    </row>
    <row r="12" spans="1:19" s="79" customFormat="1" ht="15" x14ac:dyDescent="0.25">
      <c r="A12" s="82">
        <v>3</v>
      </c>
      <c r="B12" s="264" t="s">
        <v>18</v>
      </c>
      <c r="C12" s="265"/>
      <c r="D12" s="266"/>
      <c r="E12" s="83">
        <f>E13+E14</f>
        <v>0</v>
      </c>
      <c r="F12" s="83">
        <f t="shared" ref="F12:K12" si="6">F13+F14</f>
        <v>68800</v>
      </c>
      <c r="G12" s="83">
        <f t="shared" si="6"/>
        <v>68800</v>
      </c>
      <c r="H12" s="83"/>
      <c r="I12" s="83">
        <f t="shared" si="6"/>
        <v>68800</v>
      </c>
      <c r="J12" s="83">
        <f t="shared" si="6"/>
        <v>0</v>
      </c>
      <c r="K12" s="83">
        <f t="shared" si="6"/>
        <v>68800</v>
      </c>
      <c r="L12" s="83">
        <f>L13+L14</f>
        <v>0</v>
      </c>
      <c r="M12" s="83">
        <f>M13+M14</f>
        <v>0</v>
      </c>
      <c r="P12" s="148"/>
      <c r="R12" s="148"/>
      <c r="S12" s="148"/>
    </row>
    <row r="13" spans="1:19" s="79" customFormat="1" ht="15" x14ac:dyDescent="0.25">
      <c r="A13" s="84">
        <v>31</v>
      </c>
      <c r="B13" s="279" t="s">
        <v>19</v>
      </c>
      <c r="C13" s="280"/>
      <c r="D13" s="281"/>
      <c r="E13" s="85">
        <v>0</v>
      </c>
      <c r="F13" s="85">
        <v>0</v>
      </c>
      <c r="G13" s="85">
        <f>E13+F13</f>
        <v>0</v>
      </c>
      <c r="H13" s="85"/>
      <c r="I13" s="85">
        <f>G13+H13</f>
        <v>0</v>
      </c>
      <c r="J13" s="85"/>
      <c r="K13" s="85">
        <f>I13+J13</f>
        <v>0</v>
      </c>
      <c r="L13" s="85">
        <f>G13*1.025</f>
        <v>0</v>
      </c>
      <c r="M13" s="85">
        <f>L13*1.025</f>
        <v>0</v>
      </c>
      <c r="P13" s="148"/>
    </row>
    <row r="14" spans="1:19" s="79" customFormat="1" ht="15" x14ac:dyDescent="0.25">
      <c r="A14" s="84">
        <v>32</v>
      </c>
      <c r="B14" s="253" t="s">
        <v>82</v>
      </c>
      <c r="C14" s="262"/>
      <c r="D14" s="263"/>
      <c r="E14" s="86">
        <v>0</v>
      </c>
      <c r="F14" s="86">
        <v>68800</v>
      </c>
      <c r="G14" s="85">
        <f>E14+F14</f>
        <v>68800</v>
      </c>
      <c r="H14" s="85"/>
      <c r="I14" s="85">
        <f>G14+H14</f>
        <v>68800</v>
      </c>
      <c r="J14" s="85"/>
      <c r="K14" s="85">
        <f>I14+J14</f>
        <v>68800</v>
      </c>
      <c r="L14" s="85"/>
      <c r="M14" s="85">
        <f>L14*1.025</f>
        <v>0</v>
      </c>
      <c r="P14" s="148"/>
    </row>
    <row r="15" spans="1:19" s="79" customFormat="1" ht="24.95" customHeight="1" x14ac:dyDescent="0.25">
      <c r="A15" s="82" t="s">
        <v>132</v>
      </c>
      <c r="B15" s="264" t="s">
        <v>30</v>
      </c>
      <c r="C15" s="265"/>
      <c r="D15" s="266"/>
      <c r="E15" s="78">
        <f>E16</f>
        <v>344840.03</v>
      </c>
      <c r="F15" s="78">
        <f t="shared" ref="F15:L15" si="7">F16</f>
        <v>0</v>
      </c>
      <c r="G15" s="78">
        <f t="shared" si="7"/>
        <v>344840.03</v>
      </c>
      <c r="H15" s="78"/>
      <c r="I15" s="78">
        <f t="shared" si="7"/>
        <v>344840.03</v>
      </c>
      <c r="J15" s="78">
        <f t="shared" si="7"/>
        <v>0</v>
      </c>
      <c r="K15" s="78">
        <f t="shared" si="7"/>
        <v>344840.03</v>
      </c>
      <c r="L15" s="78">
        <f t="shared" si="7"/>
        <v>0</v>
      </c>
      <c r="M15" s="78">
        <f t="shared" ref="M15" si="8">M16</f>
        <v>0</v>
      </c>
    </row>
    <row r="16" spans="1:19" s="79" customFormat="1" ht="15" x14ac:dyDescent="0.25">
      <c r="A16" s="82">
        <v>3</v>
      </c>
      <c r="B16" s="259" t="s">
        <v>18</v>
      </c>
      <c r="C16" s="260"/>
      <c r="D16" s="261"/>
      <c r="E16" s="87">
        <f>E17+E18</f>
        <v>344840.03</v>
      </c>
      <c r="F16" s="87">
        <f t="shared" ref="F16:G16" si="9">F17+F18</f>
        <v>0</v>
      </c>
      <c r="G16" s="87">
        <f t="shared" si="9"/>
        <v>344840.03</v>
      </c>
      <c r="H16" s="87"/>
      <c r="I16" s="87">
        <f>I17+I18</f>
        <v>344840.03</v>
      </c>
      <c r="J16" s="87">
        <f t="shared" ref="J16:K16" si="10">J17+J18</f>
        <v>0</v>
      </c>
      <c r="K16" s="87">
        <f t="shared" si="10"/>
        <v>344840.03</v>
      </c>
      <c r="L16" s="87">
        <f>L17+L18</f>
        <v>0</v>
      </c>
      <c r="M16" s="87">
        <f>M17+M18</f>
        <v>0</v>
      </c>
    </row>
    <row r="17" spans="1:13" s="79" customFormat="1" ht="18.75" customHeight="1" x14ac:dyDescent="0.25">
      <c r="A17" s="84">
        <v>31</v>
      </c>
      <c r="B17" s="253" t="s">
        <v>19</v>
      </c>
      <c r="C17" s="262"/>
      <c r="D17" s="263"/>
      <c r="E17" s="87">
        <v>344840.03</v>
      </c>
      <c r="F17" s="87"/>
      <c r="G17" s="87">
        <f>E17+F17</f>
        <v>344840.03</v>
      </c>
      <c r="H17" s="87"/>
      <c r="I17" s="87">
        <f>G17+H17</f>
        <v>344840.03</v>
      </c>
      <c r="J17" s="87"/>
      <c r="K17" s="87">
        <f>I17+J17</f>
        <v>344840.03</v>
      </c>
      <c r="L17" s="87"/>
      <c r="M17" s="87">
        <f>L17*1.025</f>
        <v>0</v>
      </c>
    </row>
    <row r="18" spans="1:13" s="79" customFormat="1" ht="18.75" customHeight="1" x14ac:dyDescent="0.25">
      <c r="A18" s="84">
        <v>32</v>
      </c>
      <c r="B18" s="253" t="s">
        <v>27</v>
      </c>
      <c r="C18" s="262"/>
      <c r="D18" s="263"/>
      <c r="E18" s="87">
        <v>0</v>
      </c>
      <c r="F18" s="87"/>
      <c r="G18" s="87">
        <f>E18+F18</f>
        <v>0</v>
      </c>
      <c r="H18" s="87"/>
      <c r="I18" s="87">
        <f>G18+H18</f>
        <v>0</v>
      </c>
      <c r="J18" s="87"/>
      <c r="K18" s="87">
        <f>I18+J18</f>
        <v>0</v>
      </c>
      <c r="L18" s="87">
        <f>G18*1.025</f>
        <v>0</v>
      </c>
      <c r="M18" s="87">
        <f>L18*1.025</f>
        <v>0</v>
      </c>
    </row>
    <row r="19" spans="1:13" s="79" customFormat="1" ht="18.75" customHeight="1" x14ac:dyDescent="0.25">
      <c r="A19" s="88" t="s">
        <v>133</v>
      </c>
      <c r="B19" s="264" t="s">
        <v>134</v>
      </c>
      <c r="C19" s="265"/>
      <c r="D19" s="266"/>
      <c r="E19" s="83">
        <f>E20</f>
        <v>7309610.9699999997</v>
      </c>
      <c r="F19" s="83">
        <f t="shared" ref="F19:L19" si="11">F20</f>
        <v>374313.11</v>
      </c>
      <c r="G19" s="83">
        <f t="shared" si="11"/>
        <v>7686578.5399999991</v>
      </c>
      <c r="H19" s="83"/>
      <c r="I19" s="83">
        <f t="shared" si="11"/>
        <v>7835165.0899999999</v>
      </c>
      <c r="J19" s="83">
        <f t="shared" si="11"/>
        <v>91000</v>
      </c>
      <c r="K19" s="83">
        <f t="shared" si="11"/>
        <v>7926165.0899999999</v>
      </c>
      <c r="L19" s="83">
        <f t="shared" si="11"/>
        <v>0</v>
      </c>
      <c r="M19" s="83">
        <f t="shared" ref="M19" si="12">M20</f>
        <v>0</v>
      </c>
    </row>
    <row r="20" spans="1:13" s="79" customFormat="1" ht="18" customHeight="1" x14ac:dyDescent="0.25">
      <c r="A20" s="88">
        <v>3</v>
      </c>
      <c r="B20" s="250" t="s">
        <v>18</v>
      </c>
      <c r="C20" s="251"/>
      <c r="D20" s="252"/>
      <c r="E20" s="78">
        <f>E21+E22+E23</f>
        <v>7309610.9699999997</v>
      </c>
      <c r="F20" s="78">
        <f>F21+F22+F23+F24+F25</f>
        <v>374313.11</v>
      </c>
      <c r="G20" s="78">
        <f>G21+G22+G23+G25+G24</f>
        <v>7686578.5399999991</v>
      </c>
      <c r="H20" s="78"/>
      <c r="I20" s="78">
        <f t="shared" ref="I20:K20" si="13">I21+I22+I23+I25+I24</f>
        <v>7835165.0899999999</v>
      </c>
      <c r="J20" s="78">
        <f t="shared" si="13"/>
        <v>91000</v>
      </c>
      <c r="K20" s="78">
        <f t="shared" si="13"/>
        <v>7926165.0899999999</v>
      </c>
      <c r="L20" s="78">
        <f>L21+L22+L23+L25</f>
        <v>0</v>
      </c>
      <c r="M20" s="78">
        <f>M21+M22+M23+M25</f>
        <v>0</v>
      </c>
    </row>
    <row r="21" spans="1:13" s="79" customFormat="1" ht="18.75" customHeight="1" x14ac:dyDescent="0.25">
      <c r="A21" s="84">
        <v>31</v>
      </c>
      <c r="B21" s="253" t="s">
        <v>19</v>
      </c>
      <c r="C21" s="254"/>
      <c r="D21" s="255"/>
      <c r="E21" s="89">
        <v>5413884.0300000003</v>
      </c>
      <c r="F21" s="89">
        <v>352100.56</v>
      </c>
      <c r="G21" s="89">
        <f>E21+F21</f>
        <v>5765984.5899999999</v>
      </c>
      <c r="H21" s="89"/>
      <c r="I21" s="89">
        <v>5767684.6699999999</v>
      </c>
      <c r="J21" s="89">
        <v>18000</v>
      </c>
      <c r="K21" s="89">
        <f>I21+J21</f>
        <v>5785684.6699999999</v>
      </c>
      <c r="L21" s="89"/>
      <c r="M21" s="89">
        <f t="shared" ref="M21:M25" si="14">L21*1.025</f>
        <v>0</v>
      </c>
    </row>
    <row r="22" spans="1:13" s="79" customFormat="1" ht="18" customHeight="1" x14ac:dyDescent="0.25">
      <c r="A22" s="84">
        <v>32</v>
      </c>
      <c r="B22" s="253" t="s">
        <v>82</v>
      </c>
      <c r="C22" s="254"/>
      <c r="D22" s="255"/>
      <c r="E22" s="89">
        <v>1882985.55</v>
      </c>
      <c r="F22" s="89">
        <v>9952.5499999999993</v>
      </c>
      <c r="G22" s="89">
        <f>E22+F22</f>
        <v>1892938.1</v>
      </c>
      <c r="H22" s="89">
        <v>146886.47</v>
      </c>
      <c r="I22" s="89">
        <f>G22+H22</f>
        <v>2039824.57</v>
      </c>
      <c r="J22" s="89">
        <v>60000</v>
      </c>
      <c r="K22" s="89">
        <f t="shared" ref="K22:K25" si="15">I22+J22</f>
        <v>2099824.5700000003</v>
      </c>
      <c r="L22" s="89"/>
      <c r="M22" s="89">
        <f t="shared" si="14"/>
        <v>0</v>
      </c>
    </row>
    <row r="23" spans="1:13" s="79" customFormat="1" ht="17.25" customHeight="1" x14ac:dyDescent="0.25">
      <c r="A23" s="84">
        <v>34</v>
      </c>
      <c r="B23" s="253" t="s">
        <v>49</v>
      </c>
      <c r="C23" s="254"/>
      <c r="D23" s="255"/>
      <c r="E23" s="89">
        <v>12741.39</v>
      </c>
      <c r="F23" s="89">
        <v>6950</v>
      </c>
      <c r="G23" s="89">
        <f>E23+F23</f>
        <v>19691.39</v>
      </c>
      <c r="H23" s="89"/>
      <c r="I23" s="89">
        <f>G23+H23</f>
        <v>19691.39</v>
      </c>
      <c r="J23" s="89">
        <v>13000</v>
      </c>
      <c r="K23" s="89">
        <f t="shared" si="15"/>
        <v>32691.39</v>
      </c>
      <c r="L23" s="89"/>
      <c r="M23" s="89">
        <f t="shared" si="14"/>
        <v>0</v>
      </c>
    </row>
    <row r="24" spans="1:13" s="79" customFormat="1" ht="17.25" customHeight="1" x14ac:dyDescent="0.25">
      <c r="A24" s="84">
        <v>36</v>
      </c>
      <c r="B24" s="253" t="s">
        <v>154</v>
      </c>
      <c r="C24" s="285"/>
      <c r="D24" s="286"/>
      <c r="E24" s="89">
        <v>0</v>
      </c>
      <c r="F24" s="89">
        <v>5310</v>
      </c>
      <c r="G24" s="89">
        <f>E24+F24</f>
        <v>5310</v>
      </c>
      <c r="H24" s="89"/>
      <c r="I24" s="89">
        <f>G24+H24</f>
        <v>5310</v>
      </c>
      <c r="J24" s="89"/>
      <c r="K24" s="89">
        <f t="shared" si="15"/>
        <v>5310</v>
      </c>
      <c r="L24" s="89"/>
      <c r="M24" s="89">
        <f t="shared" ref="M24" si="16">L24*1.025</f>
        <v>0</v>
      </c>
    </row>
    <row r="25" spans="1:13" s="79" customFormat="1" ht="17.25" customHeight="1" x14ac:dyDescent="0.25">
      <c r="A25" s="84">
        <v>38</v>
      </c>
      <c r="B25" s="253" t="s">
        <v>86</v>
      </c>
      <c r="C25" s="254"/>
      <c r="D25" s="255"/>
      <c r="E25" s="89">
        <v>2654.46</v>
      </c>
      <c r="F25" s="89">
        <v>0</v>
      </c>
      <c r="G25" s="89">
        <f>E25+F25</f>
        <v>2654.46</v>
      </c>
      <c r="H25" s="89"/>
      <c r="I25" s="89">
        <f t="shared" ref="I25" si="17">G25+H25</f>
        <v>2654.46</v>
      </c>
      <c r="J25" s="89"/>
      <c r="K25" s="89">
        <f t="shared" si="15"/>
        <v>2654.46</v>
      </c>
      <c r="L25" s="89"/>
      <c r="M25" s="89">
        <f t="shared" si="14"/>
        <v>0</v>
      </c>
    </row>
    <row r="26" spans="1:13" s="79" customFormat="1" ht="15" x14ac:dyDescent="0.25">
      <c r="A26" s="80" t="s">
        <v>87</v>
      </c>
      <c r="B26" s="256" t="s">
        <v>89</v>
      </c>
      <c r="C26" s="257"/>
      <c r="D26" s="258"/>
      <c r="E26" s="81">
        <f>E30+E34</f>
        <v>249386.16</v>
      </c>
      <c r="F26" s="81">
        <f>F27+F30+F33</f>
        <v>13683.160000000003</v>
      </c>
      <c r="G26" s="81">
        <f>G27+G30+G33</f>
        <v>263069.32</v>
      </c>
      <c r="H26" s="81"/>
      <c r="I26" s="81">
        <f t="shared" ref="I26:K26" si="18">I27+I30+I33</f>
        <v>264569.32</v>
      </c>
      <c r="J26" s="81">
        <f t="shared" si="18"/>
        <v>6000</v>
      </c>
      <c r="K26" s="81">
        <f t="shared" si="18"/>
        <v>270569.32</v>
      </c>
      <c r="L26" s="81">
        <f t="shared" ref="L26:M26" si="19">L27+L30+L33</f>
        <v>0</v>
      </c>
      <c r="M26" s="81">
        <f t="shared" si="19"/>
        <v>0</v>
      </c>
    </row>
    <row r="27" spans="1:13" s="79" customFormat="1" ht="15" x14ac:dyDescent="0.25">
      <c r="A27" s="144" t="s">
        <v>80</v>
      </c>
      <c r="B27" s="250" t="s">
        <v>88</v>
      </c>
      <c r="C27" s="251"/>
      <c r="D27" s="252"/>
      <c r="E27" s="145">
        <f t="shared" ref="E27:K28" si="20">E28</f>
        <v>0</v>
      </c>
      <c r="F27" s="145">
        <f t="shared" si="20"/>
        <v>38000</v>
      </c>
      <c r="G27" s="145">
        <f t="shared" si="20"/>
        <v>38000</v>
      </c>
      <c r="H27" s="145"/>
      <c r="I27" s="145">
        <f t="shared" si="20"/>
        <v>38000</v>
      </c>
      <c r="J27" s="145">
        <f t="shared" si="20"/>
        <v>0</v>
      </c>
      <c r="K27" s="145">
        <f t="shared" si="20"/>
        <v>38000</v>
      </c>
      <c r="L27" s="145"/>
      <c r="M27" s="145"/>
    </row>
    <row r="28" spans="1:13" s="79" customFormat="1" ht="15" x14ac:dyDescent="0.25">
      <c r="A28" s="144">
        <v>3</v>
      </c>
      <c r="B28" s="287" t="s">
        <v>18</v>
      </c>
      <c r="C28" s="288"/>
      <c r="D28" s="289"/>
      <c r="E28" s="146">
        <f t="shared" si="20"/>
        <v>0</v>
      </c>
      <c r="F28" s="146">
        <f t="shared" si="20"/>
        <v>38000</v>
      </c>
      <c r="G28" s="146">
        <f t="shared" si="20"/>
        <v>38000</v>
      </c>
      <c r="H28" s="146"/>
      <c r="I28" s="146">
        <f t="shared" si="20"/>
        <v>38000</v>
      </c>
      <c r="J28" s="146">
        <f t="shared" si="20"/>
        <v>0</v>
      </c>
      <c r="K28" s="146">
        <f t="shared" si="20"/>
        <v>38000</v>
      </c>
      <c r="L28" s="146"/>
      <c r="M28" s="146"/>
    </row>
    <row r="29" spans="1:13" s="79" customFormat="1" ht="15" x14ac:dyDescent="0.25">
      <c r="A29" s="147">
        <v>32</v>
      </c>
      <c r="B29" s="287" t="s">
        <v>82</v>
      </c>
      <c r="C29" s="288"/>
      <c r="D29" s="289"/>
      <c r="E29" s="146">
        <v>0</v>
      </c>
      <c r="F29" s="146">
        <v>38000</v>
      </c>
      <c r="G29" s="146">
        <f>E29+F29</f>
        <v>38000</v>
      </c>
      <c r="H29" s="146"/>
      <c r="I29" s="146">
        <f>G29+H29</f>
        <v>38000</v>
      </c>
      <c r="J29" s="146"/>
      <c r="K29" s="146">
        <f>I29+J29</f>
        <v>38000</v>
      </c>
      <c r="L29" s="146"/>
      <c r="M29" s="146"/>
    </row>
    <row r="30" spans="1:13" s="79" customFormat="1" ht="15" x14ac:dyDescent="0.25">
      <c r="A30" s="90" t="s">
        <v>83</v>
      </c>
      <c r="B30" s="250" t="s">
        <v>30</v>
      </c>
      <c r="C30" s="251"/>
      <c r="D30" s="252"/>
      <c r="E30" s="91">
        <f>E31</f>
        <v>39816.839999999997</v>
      </c>
      <c r="F30" s="91">
        <f t="shared" ref="F30:L31" si="21">F31</f>
        <v>15183.16</v>
      </c>
      <c r="G30" s="91">
        <f t="shared" si="21"/>
        <v>55000</v>
      </c>
      <c r="H30" s="91"/>
      <c r="I30" s="91">
        <f t="shared" si="21"/>
        <v>55000</v>
      </c>
      <c r="J30" s="91">
        <f t="shared" si="21"/>
        <v>0</v>
      </c>
      <c r="K30" s="91">
        <f t="shared" si="21"/>
        <v>55000</v>
      </c>
      <c r="L30" s="91">
        <f t="shared" si="21"/>
        <v>0</v>
      </c>
      <c r="M30" s="91">
        <f t="shared" ref="M30" si="22">M31</f>
        <v>0</v>
      </c>
    </row>
    <row r="31" spans="1:13" s="79" customFormat="1" ht="15" x14ac:dyDescent="0.25">
      <c r="A31" s="92">
        <v>3</v>
      </c>
      <c r="B31" s="253" t="s">
        <v>18</v>
      </c>
      <c r="C31" s="254"/>
      <c r="D31" s="255"/>
      <c r="E31" s="89">
        <f>E32</f>
        <v>39816.839999999997</v>
      </c>
      <c r="F31" s="89">
        <f t="shared" si="21"/>
        <v>15183.16</v>
      </c>
      <c r="G31" s="89">
        <f t="shared" si="21"/>
        <v>55000</v>
      </c>
      <c r="H31" s="89"/>
      <c r="I31" s="89">
        <f t="shared" si="21"/>
        <v>55000</v>
      </c>
      <c r="J31" s="89">
        <f t="shared" si="21"/>
        <v>0</v>
      </c>
      <c r="K31" s="89">
        <f t="shared" si="21"/>
        <v>55000</v>
      </c>
      <c r="L31" s="89">
        <f t="shared" si="21"/>
        <v>0</v>
      </c>
      <c r="M31" s="89">
        <f t="shared" ref="M31" si="23">M32</f>
        <v>0</v>
      </c>
    </row>
    <row r="32" spans="1:13" s="79" customFormat="1" ht="15" x14ac:dyDescent="0.25">
      <c r="A32" s="93">
        <v>32</v>
      </c>
      <c r="B32" s="253" t="s">
        <v>82</v>
      </c>
      <c r="C32" s="254"/>
      <c r="D32" s="255"/>
      <c r="E32" s="89">
        <v>39816.839999999997</v>
      </c>
      <c r="F32" s="89">
        <v>15183.16</v>
      </c>
      <c r="G32" s="89">
        <f>E32+F32</f>
        <v>55000</v>
      </c>
      <c r="H32" s="89"/>
      <c r="I32" s="89">
        <f>G32+H32</f>
        <v>55000</v>
      </c>
      <c r="J32" s="89"/>
      <c r="K32" s="89">
        <f>I32+J32</f>
        <v>55000</v>
      </c>
      <c r="L32" s="89"/>
      <c r="M32" s="89">
        <f>L32*1.025</f>
        <v>0</v>
      </c>
    </row>
    <row r="33" spans="1:13" s="79" customFormat="1" ht="15" x14ac:dyDescent="0.25">
      <c r="A33" s="92" t="s">
        <v>84</v>
      </c>
      <c r="B33" s="250" t="s">
        <v>85</v>
      </c>
      <c r="C33" s="251"/>
      <c r="D33" s="252"/>
      <c r="E33" s="91">
        <f>E34</f>
        <v>209569.32</v>
      </c>
      <c r="F33" s="91">
        <f t="shared" ref="F33:L34" si="24">F34</f>
        <v>-39500</v>
      </c>
      <c r="G33" s="91">
        <f t="shared" si="24"/>
        <v>170069.32</v>
      </c>
      <c r="H33" s="91"/>
      <c r="I33" s="91">
        <f t="shared" si="24"/>
        <v>171569.32</v>
      </c>
      <c r="J33" s="91">
        <f t="shared" si="24"/>
        <v>6000</v>
      </c>
      <c r="K33" s="91">
        <f t="shared" si="24"/>
        <v>177569.32</v>
      </c>
      <c r="L33" s="91">
        <f t="shared" si="24"/>
        <v>0</v>
      </c>
      <c r="M33" s="91">
        <f>M34</f>
        <v>0</v>
      </c>
    </row>
    <row r="34" spans="1:13" s="79" customFormat="1" ht="15" x14ac:dyDescent="0.25">
      <c r="A34" s="92">
        <v>3</v>
      </c>
      <c r="B34" s="253" t="s">
        <v>18</v>
      </c>
      <c r="C34" s="254"/>
      <c r="D34" s="255"/>
      <c r="E34" s="87">
        <f>E35</f>
        <v>209569.32</v>
      </c>
      <c r="F34" s="87">
        <f t="shared" si="24"/>
        <v>-39500</v>
      </c>
      <c r="G34" s="87">
        <f t="shared" si="24"/>
        <v>170069.32</v>
      </c>
      <c r="H34" s="87"/>
      <c r="I34" s="87">
        <f t="shared" si="24"/>
        <v>171569.32</v>
      </c>
      <c r="J34" s="87">
        <f t="shared" si="24"/>
        <v>6000</v>
      </c>
      <c r="K34" s="87">
        <f t="shared" si="24"/>
        <v>177569.32</v>
      </c>
      <c r="L34" s="87">
        <f t="shared" si="24"/>
        <v>0</v>
      </c>
      <c r="M34" s="87">
        <f t="shared" ref="M34" si="25">M35</f>
        <v>0</v>
      </c>
    </row>
    <row r="35" spans="1:13" s="79" customFormat="1" ht="15" x14ac:dyDescent="0.25">
      <c r="A35" s="93">
        <v>32</v>
      </c>
      <c r="B35" s="253" t="s">
        <v>82</v>
      </c>
      <c r="C35" s="254"/>
      <c r="D35" s="255"/>
      <c r="E35" s="89">
        <v>209569.32</v>
      </c>
      <c r="F35" s="89">
        <v>-39500</v>
      </c>
      <c r="G35" s="89">
        <f>E35+F35</f>
        <v>170069.32</v>
      </c>
      <c r="H35" s="89">
        <v>1500</v>
      </c>
      <c r="I35" s="89">
        <f>G35+H35</f>
        <v>171569.32</v>
      </c>
      <c r="J35" s="89">
        <v>6000</v>
      </c>
      <c r="K35" s="89">
        <f>I35+J35</f>
        <v>177569.32</v>
      </c>
      <c r="L35" s="89"/>
      <c r="M35" s="89">
        <f>L35*1.025</f>
        <v>0</v>
      </c>
    </row>
    <row r="36" spans="1:13" s="79" customFormat="1" ht="19.5" customHeight="1" x14ac:dyDescent="0.25">
      <c r="A36" s="94" t="s">
        <v>90</v>
      </c>
      <c r="B36" s="256" t="s">
        <v>91</v>
      </c>
      <c r="C36" s="257"/>
      <c r="D36" s="258"/>
      <c r="E36" s="95">
        <f>E37+E42+E47+E50</f>
        <v>919724.99</v>
      </c>
      <c r="F36" s="95">
        <f t="shared" ref="F36" si="26">F37+F42+F47+F50</f>
        <v>35361.69</v>
      </c>
      <c r="G36" s="95">
        <f t="shared" ref="G36:M36" si="27">G37+G42+G47+G50</f>
        <v>955086.68</v>
      </c>
      <c r="H36" s="95"/>
      <c r="I36" s="95">
        <f>I37+I42+I47+I50</f>
        <v>986286.68</v>
      </c>
      <c r="J36" s="95">
        <f t="shared" si="27"/>
        <v>1628363.2700000003</v>
      </c>
      <c r="K36" s="95">
        <f t="shared" si="27"/>
        <v>2614649.9500000002</v>
      </c>
      <c r="L36" s="95">
        <f t="shared" si="27"/>
        <v>0</v>
      </c>
      <c r="M36" s="95">
        <f t="shared" si="27"/>
        <v>0</v>
      </c>
    </row>
    <row r="37" spans="1:13" s="79" customFormat="1" ht="15" x14ac:dyDescent="0.25">
      <c r="A37" s="92" t="s">
        <v>80</v>
      </c>
      <c r="B37" s="250" t="s">
        <v>88</v>
      </c>
      <c r="C37" s="251"/>
      <c r="D37" s="252"/>
      <c r="E37" s="91">
        <f>E40</f>
        <v>0</v>
      </c>
      <c r="F37" s="91">
        <f>F38+F40</f>
        <v>42488.57</v>
      </c>
      <c r="G37" s="91">
        <f t="shared" ref="G37:M37" si="28">G38+G40</f>
        <v>42488.57</v>
      </c>
      <c r="H37" s="91"/>
      <c r="I37" s="91">
        <f t="shared" si="28"/>
        <v>42488.57</v>
      </c>
      <c r="J37" s="91">
        <f t="shared" si="28"/>
        <v>73860.09</v>
      </c>
      <c r="K37" s="91">
        <f t="shared" si="28"/>
        <v>116348.66</v>
      </c>
      <c r="L37" s="91">
        <f t="shared" si="28"/>
        <v>0</v>
      </c>
      <c r="M37" s="91">
        <f t="shared" si="28"/>
        <v>0</v>
      </c>
    </row>
    <row r="38" spans="1:13" s="79" customFormat="1" ht="15" x14ac:dyDescent="0.25">
      <c r="A38" s="92">
        <v>4</v>
      </c>
      <c r="B38" s="250" t="s">
        <v>92</v>
      </c>
      <c r="C38" s="285"/>
      <c r="D38" s="286"/>
      <c r="E38" s="87">
        <f>E39</f>
        <v>0</v>
      </c>
      <c r="F38" s="87">
        <f>F39</f>
        <v>23700</v>
      </c>
      <c r="G38" s="87">
        <f>G39</f>
        <v>23700</v>
      </c>
      <c r="H38" s="87"/>
      <c r="I38" s="87">
        <f t="shared" ref="I38:K38" si="29">I39</f>
        <v>23700</v>
      </c>
      <c r="J38" s="87">
        <f t="shared" si="29"/>
        <v>92648.66</v>
      </c>
      <c r="K38" s="87">
        <f t="shared" si="29"/>
        <v>116348.66</v>
      </c>
      <c r="L38" s="87"/>
      <c r="M38" s="87"/>
    </row>
    <row r="39" spans="1:13" s="79" customFormat="1" ht="15" x14ac:dyDescent="0.25">
      <c r="A39" s="93">
        <v>42</v>
      </c>
      <c r="B39" s="253" t="s">
        <v>153</v>
      </c>
      <c r="C39" s="254"/>
      <c r="D39" s="255"/>
      <c r="E39" s="87">
        <v>0</v>
      </c>
      <c r="F39" s="87">
        <v>23700</v>
      </c>
      <c r="G39" s="87">
        <f>E39+F39</f>
        <v>23700</v>
      </c>
      <c r="H39" s="87"/>
      <c r="I39" s="87">
        <f>G39+H39</f>
        <v>23700</v>
      </c>
      <c r="J39" s="87">
        <v>92648.66</v>
      </c>
      <c r="K39" s="87">
        <f>I39+J39</f>
        <v>116348.66</v>
      </c>
      <c r="L39" s="87"/>
      <c r="M39" s="87"/>
    </row>
    <row r="40" spans="1:13" s="79" customFormat="1" ht="15" x14ac:dyDescent="0.25">
      <c r="A40" s="92">
        <v>5</v>
      </c>
      <c r="B40" s="253" t="s">
        <v>98</v>
      </c>
      <c r="C40" s="254"/>
      <c r="D40" s="255"/>
      <c r="E40" s="87">
        <f>E41</f>
        <v>0</v>
      </c>
      <c r="F40" s="87">
        <f>F41</f>
        <v>18788.57</v>
      </c>
      <c r="G40" s="87">
        <f t="shared" ref="G40:L40" si="30">G41</f>
        <v>18788.57</v>
      </c>
      <c r="H40" s="87"/>
      <c r="I40" s="87">
        <f t="shared" si="30"/>
        <v>18788.57</v>
      </c>
      <c r="J40" s="87">
        <f t="shared" si="30"/>
        <v>-18788.57</v>
      </c>
      <c r="K40" s="87">
        <f t="shared" si="30"/>
        <v>0</v>
      </c>
      <c r="L40" s="87">
        <f t="shared" si="30"/>
        <v>0</v>
      </c>
      <c r="M40" s="87">
        <f t="shared" ref="M40" si="31">M41</f>
        <v>0</v>
      </c>
    </row>
    <row r="41" spans="1:13" s="79" customFormat="1" ht="15" x14ac:dyDescent="0.25">
      <c r="A41" s="93">
        <v>54</v>
      </c>
      <c r="B41" s="253" t="s">
        <v>140</v>
      </c>
      <c r="C41" s="254"/>
      <c r="D41" s="255"/>
      <c r="E41" s="89">
        <v>0</v>
      </c>
      <c r="F41" s="89">
        <v>18788.57</v>
      </c>
      <c r="G41" s="89">
        <f>E41+F41</f>
        <v>18788.57</v>
      </c>
      <c r="H41" s="89"/>
      <c r="I41" s="89">
        <f>G41+H41</f>
        <v>18788.57</v>
      </c>
      <c r="J41" s="89">
        <v>-18788.57</v>
      </c>
      <c r="K41" s="89">
        <f>I41+J41</f>
        <v>0</v>
      </c>
      <c r="L41" s="89">
        <v>0</v>
      </c>
      <c r="M41" s="87">
        <f>L41*1.025</f>
        <v>0</v>
      </c>
    </row>
    <row r="42" spans="1:13" s="79" customFormat="1" ht="15" x14ac:dyDescent="0.25">
      <c r="A42" s="92" t="s">
        <v>83</v>
      </c>
      <c r="B42" s="250" t="s">
        <v>30</v>
      </c>
      <c r="C42" s="251"/>
      <c r="D42" s="252"/>
      <c r="E42" s="78">
        <f>E43</f>
        <v>74457.490000000005</v>
      </c>
      <c r="F42" s="78">
        <f t="shared" ref="F42:L42" si="32">F43</f>
        <v>-7126.880000000001</v>
      </c>
      <c r="G42" s="78">
        <f t="shared" si="32"/>
        <v>67330.61</v>
      </c>
      <c r="H42" s="78"/>
      <c r="I42" s="78">
        <f t="shared" si="32"/>
        <v>98530.61</v>
      </c>
      <c r="J42" s="78">
        <f t="shared" si="32"/>
        <v>1535714.61</v>
      </c>
      <c r="K42" s="78">
        <f t="shared" si="32"/>
        <v>1634245.2200000002</v>
      </c>
      <c r="L42" s="78">
        <f t="shared" si="32"/>
        <v>0</v>
      </c>
      <c r="M42" s="78">
        <f t="shared" ref="M42" si="33">M43</f>
        <v>0</v>
      </c>
    </row>
    <row r="43" spans="1:13" s="79" customFormat="1" ht="15" x14ac:dyDescent="0.25">
      <c r="A43" s="92">
        <v>4</v>
      </c>
      <c r="B43" s="253" t="s">
        <v>92</v>
      </c>
      <c r="C43" s="254"/>
      <c r="D43" s="255"/>
      <c r="E43" s="91">
        <f>E44+E45+E46</f>
        <v>74457.490000000005</v>
      </c>
      <c r="F43" s="91">
        <f>F44+F45+F46</f>
        <v>-7126.880000000001</v>
      </c>
      <c r="G43" s="91">
        <f t="shared" ref="G43:L43" si="34">G44+G45+G46</f>
        <v>67330.61</v>
      </c>
      <c r="H43" s="91"/>
      <c r="I43" s="91">
        <f t="shared" si="34"/>
        <v>98530.61</v>
      </c>
      <c r="J43" s="91">
        <f t="shared" si="34"/>
        <v>1535714.61</v>
      </c>
      <c r="K43" s="91">
        <f t="shared" si="34"/>
        <v>1634245.2200000002</v>
      </c>
      <c r="L43" s="91">
        <f t="shared" si="34"/>
        <v>0</v>
      </c>
      <c r="M43" s="91">
        <f t="shared" ref="M43" si="35">M44+M45+M46</f>
        <v>0</v>
      </c>
    </row>
    <row r="44" spans="1:13" s="79" customFormat="1" ht="15" x14ac:dyDescent="0.25">
      <c r="A44" s="93">
        <v>41</v>
      </c>
      <c r="B44" s="253" t="s">
        <v>93</v>
      </c>
      <c r="C44" s="254"/>
      <c r="D44" s="255"/>
      <c r="E44" s="89">
        <v>13272.28</v>
      </c>
      <c r="F44" s="89">
        <v>-13272.28</v>
      </c>
      <c r="G44" s="89">
        <f>E44+F44</f>
        <v>0</v>
      </c>
      <c r="H44" s="89">
        <v>1200</v>
      </c>
      <c r="I44" s="89">
        <f>G44+H44</f>
        <v>1200</v>
      </c>
      <c r="J44" s="89"/>
      <c r="K44" s="89">
        <f>I44+J44</f>
        <v>1200</v>
      </c>
      <c r="L44" s="89">
        <f>G44*1.025</f>
        <v>0</v>
      </c>
      <c r="M44" s="89">
        <f>L44*1.025</f>
        <v>0</v>
      </c>
    </row>
    <row r="45" spans="1:13" s="79" customFormat="1" ht="15" x14ac:dyDescent="0.25">
      <c r="A45" s="93">
        <v>42</v>
      </c>
      <c r="B45" s="253" t="s">
        <v>94</v>
      </c>
      <c r="C45" s="254"/>
      <c r="D45" s="255"/>
      <c r="E45" s="89">
        <v>47912.93</v>
      </c>
      <c r="F45" s="89">
        <v>-13854.6</v>
      </c>
      <c r="G45" s="89">
        <f t="shared" ref="G45:G46" si="36">E45+F45</f>
        <v>34058.33</v>
      </c>
      <c r="H45" s="89">
        <v>30000</v>
      </c>
      <c r="I45" s="89">
        <f>G45+H45</f>
        <v>64058.33</v>
      </c>
      <c r="J45" s="89">
        <f>' Račun prihoda i rashoda '!J79</f>
        <v>1535714.61</v>
      </c>
      <c r="K45" s="89">
        <f t="shared" ref="K45:K46" si="37">I45+J45</f>
        <v>1599772.9400000002</v>
      </c>
      <c r="L45" s="89"/>
      <c r="M45" s="89">
        <f t="shared" ref="M45:M46" si="38">L45*1.025</f>
        <v>0</v>
      </c>
    </row>
    <row r="46" spans="1:13" s="79" customFormat="1" ht="15" x14ac:dyDescent="0.25">
      <c r="A46" s="93">
        <v>45</v>
      </c>
      <c r="B46" s="282" t="s">
        <v>95</v>
      </c>
      <c r="C46" s="283"/>
      <c r="D46" s="284"/>
      <c r="E46" s="89">
        <v>13272.28</v>
      </c>
      <c r="F46" s="89">
        <v>20000</v>
      </c>
      <c r="G46" s="89">
        <f t="shared" si="36"/>
        <v>33272.28</v>
      </c>
      <c r="H46" s="89"/>
      <c r="I46" s="89">
        <f>G46+H46</f>
        <v>33272.28</v>
      </c>
      <c r="J46" s="89"/>
      <c r="K46" s="89">
        <f t="shared" si="37"/>
        <v>33272.28</v>
      </c>
      <c r="L46" s="89"/>
      <c r="M46" s="89">
        <f t="shared" si="38"/>
        <v>0</v>
      </c>
    </row>
    <row r="47" spans="1:13" s="79" customFormat="1" ht="15" x14ac:dyDescent="0.25">
      <c r="A47" s="92" t="s">
        <v>96</v>
      </c>
      <c r="B47" s="250" t="s">
        <v>97</v>
      </c>
      <c r="C47" s="251"/>
      <c r="D47" s="252"/>
      <c r="E47" s="78">
        <f>E48</f>
        <v>809609.13</v>
      </c>
      <c r="F47" s="78">
        <f t="shared" ref="F47:L48" si="39">F48</f>
        <v>0</v>
      </c>
      <c r="G47" s="78">
        <f t="shared" si="39"/>
        <v>809609.13</v>
      </c>
      <c r="H47" s="78"/>
      <c r="I47" s="78">
        <f t="shared" si="39"/>
        <v>809609.13</v>
      </c>
      <c r="J47" s="78">
        <f t="shared" si="39"/>
        <v>0</v>
      </c>
      <c r="K47" s="78">
        <f t="shared" si="39"/>
        <v>809609.13</v>
      </c>
      <c r="L47" s="78">
        <f t="shared" si="39"/>
        <v>0</v>
      </c>
      <c r="M47" s="78">
        <f t="shared" ref="M47" si="40">M48</f>
        <v>0</v>
      </c>
    </row>
    <row r="48" spans="1:13" s="79" customFormat="1" ht="15" x14ac:dyDescent="0.25">
      <c r="A48" s="92">
        <v>4</v>
      </c>
      <c r="B48" s="253" t="s">
        <v>92</v>
      </c>
      <c r="C48" s="254"/>
      <c r="D48" s="255"/>
      <c r="E48" s="89">
        <f>E49</f>
        <v>809609.13</v>
      </c>
      <c r="F48" s="89">
        <f>F49</f>
        <v>0</v>
      </c>
      <c r="G48" s="89">
        <f t="shared" si="39"/>
        <v>809609.13</v>
      </c>
      <c r="H48" s="89"/>
      <c r="I48" s="89">
        <f t="shared" si="39"/>
        <v>809609.13</v>
      </c>
      <c r="J48" s="89">
        <f t="shared" si="39"/>
        <v>0</v>
      </c>
      <c r="K48" s="89">
        <f t="shared" si="39"/>
        <v>809609.13</v>
      </c>
      <c r="L48" s="89">
        <f t="shared" si="39"/>
        <v>0</v>
      </c>
      <c r="M48" s="89">
        <f t="shared" ref="M48" si="41">M49</f>
        <v>0</v>
      </c>
    </row>
    <row r="49" spans="1:13" s="79" customFormat="1" ht="15" x14ac:dyDescent="0.25">
      <c r="A49" s="93">
        <v>42</v>
      </c>
      <c r="B49" s="253" t="s">
        <v>94</v>
      </c>
      <c r="C49" s="254"/>
      <c r="D49" s="255"/>
      <c r="E49" s="89">
        <v>809609.13</v>
      </c>
      <c r="F49" s="89"/>
      <c r="G49" s="89">
        <v>809609.13</v>
      </c>
      <c r="H49" s="89"/>
      <c r="I49" s="89">
        <f>G49+H49</f>
        <v>809609.13</v>
      </c>
      <c r="J49" s="89"/>
      <c r="K49" s="89">
        <f>I49+J49</f>
        <v>809609.13</v>
      </c>
      <c r="L49" s="89"/>
      <c r="M49" s="89"/>
    </row>
    <row r="50" spans="1:13" s="79" customFormat="1" ht="30" x14ac:dyDescent="0.25">
      <c r="A50" s="92" t="s">
        <v>142</v>
      </c>
      <c r="B50" s="250" t="s">
        <v>135</v>
      </c>
      <c r="C50" s="251"/>
      <c r="D50" s="252"/>
      <c r="E50" s="78">
        <f>E51</f>
        <v>35658.370000000003</v>
      </c>
      <c r="F50" s="78">
        <f>F51</f>
        <v>0</v>
      </c>
      <c r="G50" s="78">
        <f>G51</f>
        <v>35658.370000000003</v>
      </c>
      <c r="H50" s="78"/>
      <c r="I50" s="78">
        <f t="shared" ref="I50:K50" si="42">I51</f>
        <v>35658.370000000003</v>
      </c>
      <c r="J50" s="78">
        <f t="shared" si="42"/>
        <v>18788.57</v>
      </c>
      <c r="K50" s="78">
        <f t="shared" si="42"/>
        <v>54446.94</v>
      </c>
      <c r="L50" s="78">
        <f>L51</f>
        <v>0</v>
      </c>
      <c r="M50" s="78">
        <f t="shared" ref="M50" si="43">M51</f>
        <v>0</v>
      </c>
    </row>
    <row r="51" spans="1:13" s="79" customFormat="1" ht="15" x14ac:dyDescent="0.25">
      <c r="A51" s="92">
        <v>5</v>
      </c>
      <c r="B51" s="253" t="s">
        <v>98</v>
      </c>
      <c r="C51" s="254"/>
      <c r="D51" s="255"/>
      <c r="E51" s="87">
        <f>E52</f>
        <v>35658.370000000003</v>
      </c>
      <c r="F51" s="87">
        <f>F52</f>
        <v>0</v>
      </c>
      <c r="G51" s="87">
        <f t="shared" ref="G51:L51" si="44">G52</f>
        <v>35658.370000000003</v>
      </c>
      <c r="H51" s="87"/>
      <c r="I51" s="87">
        <f t="shared" si="44"/>
        <v>35658.370000000003</v>
      </c>
      <c r="J51" s="87">
        <f t="shared" si="44"/>
        <v>18788.57</v>
      </c>
      <c r="K51" s="87">
        <f t="shared" si="44"/>
        <v>54446.94</v>
      </c>
      <c r="L51" s="87">
        <f t="shared" si="44"/>
        <v>0</v>
      </c>
      <c r="M51" s="87">
        <f t="shared" ref="M51" si="45">M52</f>
        <v>0</v>
      </c>
    </row>
    <row r="52" spans="1:13" s="79" customFormat="1" ht="15" x14ac:dyDescent="0.25">
      <c r="A52" s="93">
        <v>54</v>
      </c>
      <c r="B52" s="253" t="s">
        <v>99</v>
      </c>
      <c r="C52" s="254"/>
      <c r="D52" s="255"/>
      <c r="E52" s="89">
        <v>35658.370000000003</v>
      </c>
      <c r="F52" s="89">
        <v>0</v>
      </c>
      <c r="G52" s="89">
        <f>E52+F52</f>
        <v>35658.370000000003</v>
      </c>
      <c r="H52" s="89"/>
      <c r="I52" s="89">
        <f>G52+H52</f>
        <v>35658.370000000003</v>
      </c>
      <c r="J52" s="89">
        <v>18788.57</v>
      </c>
      <c r="K52" s="89">
        <f>I52+J52</f>
        <v>54446.94</v>
      </c>
      <c r="L52" s="89"/>
      <c r="M52" s="89">
        <f>L52</f>
        <v>0</v>
      </c>
    </row>
    <row r="53" spans="1:13" s="79" customFormat="1" ht="15" x14ac:dyDescent="0.25">
      <c r="A53" s="94" t="s">
        <v>100</v>
      </c>
      <c r="B53" s="256" t="s">
        <v>101</v>
      </c>
      <c r="C53" s="257"/>
      <c r="D53" s="258"/>
      <c r="E53" s="95">
        <f>E54+E58+E60</f>
        <v>138187.06</v>
      </c>
      <c r="F53" s="95">
        <f t="shared" ref="F53" si="46">F54+F58+F60</f>
        <v>0</v>
      </c>
      <c r="G53" s="95">
        <f>F53+E53</f>
        <v>138187.06</v>
      </c>
      <c r="H53" s="95"/>
      <c r="I53" s="95">
        <f t="shared" ref="I53" si="47">H53+G53</f>
        <v>138187.06</v>
      </c>
      <c r="J53" s="95"/>
      <c r="K53" s="95">
        <f t="shared" ref="K53" si="48">J53+I53</f>
        <v>138187.06</v>
      </c>
      <c r="L53" s="95">
        <f>L54+L57+L60</f>
        <v>0</v>
      </c>
      <c r="M53" s="95">
        <f>M54+M57+M60</f>
        <v>0</v>
      </c>
    </row>
    <row r="54" spans="1:13" s="79" customFormat="1" ht="15" x14ac:dyDescent="0.25">
      <c r="A54" s="92" t="s">
        <v>80</v>
      </c>
      <c r="B54" s="250" t="s">
        <v>88</v>
      </c>
      <c r="C54" s="251"/>
      <c r="D54" s="252"/>
      <c r="E54" s="78">
        <f>E55</f>
        <v>20306.59</v>
      </c>
      <c r="F54" s="78">
        <f t="shared" ref="F54:L55" si="49">F55</f>
        <v>0</v>
      </c>
      <c r="G54" s="78">
        <f t="shared" si="49"/>
        <v>20306.59</v>
      </c>
      <c r="H54" s="78"/>
      <c r="I54" s="78">
        <f t="shared" si="49"/>
        <v>20306.59</v>
      </c>
      <c r="J54" s="78">
        <f t="shared" si="49"/>
        <v>0</v>
      </c>
      <c r="K54" s="78">
        <f t="shared" si="49"/>
        <v>20306.59</v>
      </c>
      <c r="L54" s="78">
        <f t="shared" si="49"/>
        <v>0</v>
      </c>
      <c r="M54" s="78">
        <f t="shared" ref="M54" si="50">M55</f>
        <v>0</v>
      </c>
    </row>
    <row r="55" spans="1:13" s="79" customFormat="1" ht="15" x14ac:dyDescent="0.25">
      <c r="A55" s="92">
        <v>3</v>
      </c>
      <c r="B55" s="253" t="s">
        <v>81</v>
      </c>
      <c r="C55" s="254"/>
      <c r="D55" s="255"/>
      <c r="E55" s="89">
        <f>E56</f>
        <v>20306.59</v>
      </c>
      <c r="F55" s="89">
        <f>F56</f>
        <v>0</v>
      </c>
      <c r="G55" s="89">
        <f t="shared" si="49"/>
        <v>20306.59</v>
      </c>
      <c r="H55" s="89"/>
      <c r="I55" s="89">
        <f t="shared" si="49"/>
        <v>20306.59</v>
      </c>
      <c r="J55" s="89">
        <f t="shared" si="49"/>
        <v>0</v>
      </c>
      <c r="K55" s="89">
        <f t="shared" si="49"/>
        <v>20306.59</v>
      </c>
      <c r="L55" s="89">
        <f t="shared" si="49"/>
        <v>0</v>
      </c>
      <c r="M55" s="89">
        <f t="shared" ref="M55" si="51">M56</f>
        <v>0</v>
      </c>
    </row>
    <row r="56" spans="1:13" s="79" customFormat="1" ht="15" x14ac:dyDescent="0.25">
      <c r="A56" s="96">
        <v>31</v>
      </c>
      <c r="B56" s="253" t="s">
        <v>102</v>
      </c>
      <c r="C56" s="254"/>
      <c r="D56" s="255"/>
      <c r="E56" s="89">
        <v>20306.59</v>
      </c>
      <c r="F56" s="89"/>
      <c r="G56" s="89">
        <v>20306.59</v>
      </c>
      <c r="H56" s="89"/>
      <c r="I56" s="89">
        <f>H56+G56</f>
        <v>20306.59</v>
      </c>
      <c r="J56" s="89"/>
      <c r="K56" s="89">
        <f>I56+J56</f>
        <v>20306.59</v>
      </c>
      <c r="L56" s="89"/>
      <c r="M56" s="89">
        <f>L56*1.025</f>
        <v>0</v>
      </c>
    </row>
    <row r="57" spans="1:13" s="98" customFormat="1" ht="15" x14ac:dyDescent="0.25">
      <c r="A57" s="97" t="s">
        <v>103</v>
      </c>
      <c r="B57" s="250" t="s">
        <v>48</v>
      </c>
      <c r="C57" s="251"/>
      <c r="D57" s="252"/>
      <c r="E57" s="78">
        <f>E58</f>
        <v>24974.5</v>
      </c>
      <c r="F57" s="78">
        <f t="shared" ref="F57:L57" si="52">F58</f>
        <v>0</v>
      </c>
      <c r="G57" s="78">
        <f t="shared" si="52"/>
        <v>24974.5</v>
      </c>
      <c r="H57" s="78"/>
      <c r="I57" s="78">
        <f t="shared" si="52"/>
        <v>24974.5</v>
      </c>
      <c r="J57" s="78">
        <f t="shared" si="52"/>
        <v>0</v>
      </c>
      <c r="K57" s="78">
        <f t="shared" si="52"/>
        <v>24974.5</v>
      </c>
      <c r="L57" s="78">
        <f t="shared" si="52"/>
        <v>0</v>
      </c>
      <c r="M57" s="78">
        <f t="shared" ref="M57" si="53">M58</f>
        <v>0</v>
      </c>
    </row>
    <row r="58" spans="1:13" s="98" customFormat="1" ht="15" x14ac:dyDescent="0.25">
      <c r="A58" s="99">
        <v>3</v>
      </c>
      <c r="B58" s="253" t="s">
        <v>104</v>
      </c>
      <c r="C58" s="254"/>
      <c r="D58" s="255"/>
      <c r="E58" s="87">
        <f>E59</f>
        <v>24974.5</v>
      </c>
      <c r="F58" s="87">
        <f>F59</f>
        <v>0</v>
      </c>
      <c r="G58" s="87">
        <f t="shared" ref="G58:L58" si="54">G59</f>
        <v>24974.5</v>
      </c>
      <c r="H58" s="87"/>
      <c r="I58" s="87">
        <f t="shared" si="54"/>
        <v>24974.5</v>
      </c>
      <c r="J58" s="87">
        <f t="shared" si="54"/>
        <v>0</v>
      </c>
      <c r="K58" s="87">
        <f t="shared" si="54"/>
        <v>24974.5</v>
      </c>
      <c r="L58" s="87">
        <f t="shared" si="54"/>
        <v>0</v>
      </c>
      <c r="M58" s="78">
        <f t="shared" ref="M58" si="55">M59</f>
        <v>0</v>
      </c>
    </row>
    <row r="59" spans="1:13" s="79" customFormat="1" ht="15" x14ac:dyDescent="0.25">
      <c r="A59" s="100">
        <v>31</v>
      </c>
      <c r="B59" s="253" t="s">
        <v>19</v>
      </c>
      <c r="C59" s="254"/>
      <c r="D59" s="255"/>
      <c r="E59" s="89">
        <v>24974.5</v>
      </c>
      <c r="F59" s="89"/>
      <c r="G59" s="89">
        <v>24974.5</v>
      </c>
      <c r="H59" s="89"/>
      <c r="I59" s="89">
        <f>G59+H59</f>
        <v>24974.5</v>
      </c>
      <c r="J59" s="89"/>
      <c r="K59" s="89">
        <f>I59+J59</f>
        <v>24974.5</v>
      </c>
      <c r="L59" s="89"/>
      <c r="M59" s="89">
        <f>L59*1.025</f>
        <v>0</v>
      </c>
    </row>
    <row r="60" spans="1:13" s="79" customFormat="1" ht="15" x14ac:dyDescent="0.25">
      <c r="A60" s="112" t="s">
        <v>138</v>
      </c>
      <c r="B60" s="250" t="s">
        <v>139</v>
      </c>
      <c r="C60" s="251"/>
      <c r="D60" s="252"/>
      <c r="E60" s="91">
        <f>E61</f>
        <v>92905.97</v>
      </c>
      <c r="F60" s="91">
        <f t="shared" ref="F60:M61" si="56">F61</f>
        <v>0</v>
      </c>
      <c r="G60" s="91">
        <f t="shared" si="56"/>
        <v>92905.97</v>
      </c>
      <c r="H60" s="91"/>
      <c r="I60" s="91">
        <f t="shared" si="56"/>
        <v>92905.97</v>
      </c>
      <c r="J60" s="91">
        <f t="shared" si="56"/>
        <v>0</v>
      </c>
      <c r="K60" s="91">
        <f t="shared" si="56"/>
        <v>92905.97</v>
      </c>
      <c r="L60" s="91">
        <f t="shared" si="56"/>
        <v>0</v>
      </c>
      <c r="M60" s="91">
        <f t="shared" si="56"/>
        <v>0</v>
      </c>
    </row>
    <row r="61" spans="1:13" s="79" customFormat="1" ht="15" x14ac:dyDescent="0.25">
      <c r="A61" s="112">
        <v>3</v>
      </c>
      <c r="B61" s="253" t="s">
        <v>81</v>
      </c>
      <c r="C61" s="254"/>
      <c r="D61" s="255"/>
      <c r="E61" s="89">
        <f>E62</f>
        <v>92905.97</v>
      </c>
      <c r="F61" s="89">
        <f>F62</f>
        <v>0</v>
      </c>
      <c r="G61" s="89">
        <f t="shared" si="56"/>
        <v>92905.97</v>
      </c>
      <c r="H61" s="89"/>
      <c r="I61" s="89">
        <f t="shared" si="56"/>
        <v>92905.97</v>
      </c>
      <c r="J61" s="89">
        <f t="shared" si="56"/>
        <v>0</v>
      </c>
      <c r="K61" s="89">
        <f t="shared" si="56"/>
        <v>92905.97</v>
      </c>
      <c r="L61" s="89">
        <f t="shared" si="56"/>
        <v>0</v>
      </c>
      <c r="M61" s="89">
        <f t="shared" si="56"/>
        <v>0</v>
      </c>
    </row>
    <row r="62" spans="1:13" s="79" customFormat="1" ht="15" x14ac:dyDescent="0.25">
      <c r="A62" s="100">
        <v>31</v>
      </c>
      <c r="B62" s="253" t="s">
        <v>19</v>
      </c>
      <c r="C62" s="254"/>
      <c r="D62" s="255"/>
      <c r="E62" s="89">
        <v>92905.97</v>
      </c>
      <c r="F62" s="89"/>
      <c r="G62" s="89">
        <v>92905.97</v>
      </c>
      <c r="H62" s="89"/>
      <c r="I62" s="89">
        <f>G62+H62</f>
        <v>92905.97</v>
      </c>
      <c r="J62" s="89"/>
      <c r="K62" s="89">
        <f>I62+J62</f>
        <v>92905.97</v>
      </c>
      <c r="L62" s="89"/>
      <c r="M62" s="89">
        <f t="shared" ref="M62" si="57">L62*1.025</f>
        <v>0</v>
      </c>
    </row>
    <row r="63" spans="1:13" s="98" customFormat="1" ht="15" x14ac:dyDescent="0.25">
      <c r="A63" s="101" t="s">
        <v>105</v>
      </c>
      <c r="B63" s="256" t="s">
        <v>137</v>
      </c>
      <c r="C63" s="257"/>
      <c r="D63" s="258"/>
      <c r="E63" s="95">
        <f>E64</f>
        <v>19908.419999999998</v>
      </c>
      <c r="F63" s="95">
        <f>F64+F65+F66</f>
        <v>0</v>
      </c>
      <c r="G63" s="95">
        <f t="shared" ref="G63:L65" si="58">G64</f>
        <v>19908.419999999998</v>
      </c>
      <c r="H63" s="95"/>
      <c r="I63" s="95">
        <f t="shared" si="58"/>
        <v>19908.419999999998</v>
      </c>
      <c r="J63" s="95">
        <f t="shared" si="58"/>
        <v>0</v>
      </c>
      <c r="K63" s="95">
        <f t="shared" si="58"/>
        <v>19908.419999999998</v>
      </c>
      <c r="L63" s="95">
        <f t="shared" si="58"/>
        <v>0</v>
      </c>
      <c r="M63" s="95">
        <f t="shared" ref="M63" si="59">M64</f>
        <v>0</v>
      </c>
    </row>
    <row r="64" spans="1:13" s="98" customFormat="1" ht="15" x14ac:dyDescent="0.25">
      <c r="A64" s="99" t="s">
        <v>80</v>
      </c>
      <c r="B64" s="250" t="s">
        <v>88</v>
      </c>
      <c r="C64" s="251"/>
      <c r="D64" s="252"/>
      <c r="E64" s="78">
        <f>E65</f>
        <v>19908.419999999998</v>
      </c>
      <c r="F64" s="78">
        <f>F65</f>
        <v>0</v>
      </c>
      <c r="G64" s="78">
        <f t="shared" si="58"/>
        <v>19908.419999999998</v>
      </c>
      <c r="H64" s="78"/>
      <c r="I64" s="78">
        <f t="shared" si="58"/>
        <v>19908.419999999998</v>
      </c>
      <c r="J64" s="78">
        <f t="shared" si="58"/>
        <v>0</v>
      </c>
      <c r="K64" s="78">
        <f t="shared" si="58"/>
        <v>19908.419999999998</v>
      </c>
      <c r="L64" s="78">
        <f t="shared" si="58"/>
        <v>0</v>
      </c>
      <c r="M64" s="78">
        <f t="shared" ref="M64" si="60">M65</f>
        <v>0</v>
      </c>
    </row>
    <row r="65" spans="1:13" s="98" customFormat="1" ht="15" x14ac:dyDescent="0.25">
      <c r="A65" s="99">
        <v>3</v>
      </c>
      <c r="B65" s="253" t="s">
        <v>18</v>
      </c>
      <c r="C65" s="254"/>
      <c r="D65" s="255"/>
      <c r="E65" s="89">
        <f>E66</f>
        <v>19908.419999999998</v>
      </c>
      <c r="F65" s="89">
        <f>F66</f>
        <v>0</v>
      </c>
      <c r="G65" s="89">
        <f t="shared" si="58"/>
        <v>19908.419999999998</v>
      </c>
      <c r="H65" s="89"/>
      <c r="I65" s="89">
        <f t="shared" si="58"/>
        <v>19908.419999999998</v>
      </c>
      <c r="J65" s="89">
        <f t="shared" si="58"/>
        <v>0</v>
      </c>
      <c r="K65" s="89">
        <f t="shared" si="58"/>
        <v>19908.419999999998</v>
      </c>
      <c r="L65" s="89">
        <f t="shared" si="58"/>
        <v>0</v>
      </c>
      <c r="M65" s="89">
        <f t="shared" ref="M65" si="61">M66</f>
        <v>0</v>
      </c>
    </row>
    <row r="66" spans="1:13" s="98" customFormat="1" ht="15" x14ac:dyDescent="0.25">
      <c r="A66" s="102">
        <v>32</v>
      </c>
      <c r="B66" s="253" t="s">
        <v>82</v>
      </c>
      <c r="C66" s="254"/>
      <c r="D66" s="255"/>
      <c r="E66" s="87">
        <v>19908.419999999998</v>
      </c>
      <c r="F66" s="87">
        <v>0</v>
      </c>
      <c r="G66" s="87">
        <f>E66+F66</f>
        <v>19908.419999999998</v>
      </c>
      <c r="H66" s="87"/>
      <c r="I66" s="87">
        <f>G66+H66</f>
        <v>19908.419999999998</v>
      </c>
      <c r="J66" s="87"/>
      <c r="K66" s="87">
        <f>I66+J66</f>
        <v>19908.419999999998</v>
      </c>
      <c r="L66" s="89"/>
      <c r="M66" s="87">
        <f>L66*1.025</f>
        <v>0</v>
      </c>
    </row>
    <row r="67" spans="1:13" s="98" customFormat="1" ht="15" x14ac:dyDescent="0.25">
      <c r="A67" s="103" t="s">
        <v>106</v>
      </c>
      <c r="B67" s="256" t="s">
        <v>107</v>
      </c>
      <c r="C67" s="257"/>
      <c r="D67" s="258"/>
      <c r="E67" s="81">
        <f t="shared" ref="E67:L68" si="62">E68</f>
        <v>40148.65</v>
      </c>
      <c r="F67" s="81">
        <f t="shared" si="62"/>
        <v>-16148.650000000001</v>
      </c>
      <c r="G67" s="81">
        <f t="shared" si="62"/>
        <v>24000.000000000004</v>
      </c>
      <c r="H67" s="81"/>
      <c r="I67" s="81">
        <f t="shared" si="62"/>
        <v>24000.000000000004</v>
      </c>
      <c r="J67" s="81">
        <f t="shared" si="62"/>
        <v>0</v>
      </c>
      <c r="K67" s="81">
        <f t="shared" si="62"/>
        <v>24000.000000000004</v>
      </c>
      <c r="L67" s="81">
        <f t="shared" si="62"/>
        <v>0</v>
      </c>
      <c r="M67" s="81">
        <f t="shared" ref="M67" si="63">M68</f>
        <v>0</v>
      </c>
    </row>
    <row r="68" spans="1:13" s="98" customFormat="1" ht="15" x14ac:dyDescent="0.25">
      <c r="A68" s="99" t="s">
        <v>141</v>
      </c>
      <c r="B68" s="250" t="s">
        <v>108</v>
      </c>
      <c r="C68" s="251"/>
      <c r="D68" s="252"/>
      <c r="E68" s="78">
        <f t="shared" si="62"/>
        <v>40148.65</v>
      </c>
      <c r="F68" s="78">
        <f t="shared" si="62"/>
        <v>-16148.650000000001</v>
      </c>
      <c r="G68" s="78">
        <f t="shared" si="62"/>
        <v>24000.000000000004</v>
      </c>
      <c r="H68" s="78"/>
      <c r="I68" s="78">
        <f t="shared" si="62"/>
        <v>24000.000000000004</v>
      </c>
      <c r="J68" s="78">
        <f t="shared" si="62"/>
        <v>0</v>
      </c>
      <c r="K68" s="78">
        <f t="shared" si="62"/>
        <v>24000.000000000004</v>
      </c>
      <c r="L68" s="78">
        <f t="shared" si="62"/>
        <v>0</v>
      </c>
      <c r="M68" s="78">
        <f t="shared" ref="M68" si="64">M69</f>
        <v>0</v>
      </c>
    </row>
    <row r="69" spans="1:13" s="98" customFormat="1" ht="15" x14ac:dyDescent="0.25">
      <c r="A69" s="99">
        <v>3</v>
      </c>
      <c r="B69" s="253" t="s">
        <v>18</v>
      </c>
      <c r="C69" s="254"/>
      <c r="D69" s="255"/>
      <c r="E69" s="89">
        <f>E70+E71</f>
        <v>40148.65</v>
      </c>
      <c r="F69" s="89">
        <f>F70+F71</f>
        <v>-16148.650000000001</v>
      </c>
      <c r="G69" s="89">
        <f>G70+G71</f>
        <v>24000.000000000004</v>
      </c>
      <c r="H69" s="89"/>
      <c r="I69" s="89">
        <f t="shared" ref="I69:K69" si="65">I70+I71</f>
        <v>24000.000000000004</v>
      </c>
      <c r="J69" s="89">
        <f t="shared" si="65"/>
        <v>0</v>
      </c>
      <c r="K69" s="89">
        <f t="shared" si="65"/>
        <v>24000.000000000004</v>
      </c>
      <c r="L69" s="89"/>
      <c r="M69" s="89">
        <f t="shared" ref="M69" si="66">M70+M71</f>
        <v>0</v>
      </c>
    </row>
    <row r="70" spans="1:13" s="79" customFormat="1" ht="15" x14ac:dyDescent="0.25">
      <c r="A70" s="100">
        <v>31</v>
      </c>
      <c r="B70" s="253" t="s">
        <v>19</v>
      </c>
      <c r="C70" s="254"/>
      <c r="D70" s="255"/>
      <c r="E70" s="89">
        <v>39013.550000000003</v>
      </c>
      <c r="F70" s="89">
        <v>-15649.45</v>
      </c>
      <c r="G70" s="89">
        <f>E70+F70</f>
        <v>23364.100000000002</v>
      </c>
      <c r="H70" s="89"/>
      <c r="I70" s="89">
        <f>G70+H70</f>
        <v>23364.100000000002</v>
      </c>
      <c r="J70" s="89"/>
      <c r="K70" s="89">
        <f>I70+J70</f>
        <v>23364.100000000002</v>
      </c>
      <c r="L70" s="89"/>
      <c r="M70" s="89">
        <f>L70*1.025</f>
        <v>0</v>
      </c>
    </row>
    <row r="71" spans="1:13" s="79" customFormat="1" ht="15" x14ac:dyDescent="0.25">
      <c r="A71" s="100">
        <v>32</v>
      </c>
      <c r="B71" s="253" t="s">
        <v>82</v>
      </c>
      <c r="C71" s="254"/>
      <c r="D71" s="255"/>
      <c r="E71" s="89">
        <v>1135.0999999999999</v>
      </c>
      <c r="F71" s="89">
        <v>-499.2</v>
      </c>
      <c r="G71" s="89">
        <f>E71+F71</f>
        <v>635.89999999999986</v>
      </c>
      <c r="H71" s="89"/>
      <c r="I71" s="89">
        <f>G71+H71</f>
        <v>635.89999999999986</v>
      </c>
      <c r="J71" s="89"/>
      <c r="K71" s="89">
        <f>I71+J71</f>
        <v>635.89999999999986</v>
      </c>
      <c r="L71" s="89"/>
      <c r="M71" s="89">
        <f>L71*1.025</f>
        <v>0</v>
      </c>
    </row>
    <row r="73" spans="1:13" x14ac:dyDescent="0.25">
      <c r="G73" s="13" t="s">
        <v>152</v>
      </c>
    </row>
    <row r="79" spans="1:13" x14ac:dyDescent="0.25">
      <c r="G79" s="113"/>
      <c r="H79" s="113"/>
      <c r="I79" s="113"/>
      <c r="J79" s="113"/>
      <c r="K79" s="113"/>
    </row>
    <row r="80" spans="1:13" x14ac:dyDescent="0.25">
      <c r="D80" s="113"/>
      <c r="G80" s="113"/>
      <c r="H80" s="113"/>
      <c r="I80" s="113"/>
      <c r="J80" s="113"/>
      <c r="K80" s="113"/>
    </row>
    <row r="81" spans="4:11" x14ac:dyDescent="0.25">
      <c r="D81" s="113"/>
      <c r="G81" s="113"/>
      <c r="H81" s="113"/>
      <c r="I81" s="113"/>
      <c r="J81" s="113"/>
      <c r="K81" s="113"/>
    </row>
    <row r="82" spans="4:11" x14ac:dyDescent="0.25">
      <c r="D82" s="113"/>
      <c r="G82" s="113"/>
      <c r="H82" s="113"/>
      <c r="I82" s="113"/>
      <c r="J82" s="113"/>
      <c r="K82" s="113"/>
    </row>
    <row r="83" spans="4:11" x14ac:dyDescent="0.25">
      <c r="D83" s="113"/>
      <c r="G83" s="113"/>
      <c r="H83" s="113"/>
      <c r="I83" s="113"/>
      <c r="J83" s="113"/>
      <c r="K83" s="113"/>
    </row>
    <row r="84" spans="4:11" x14ac:dyDescent="0.25">
      <c r="D84" s="113"/>
      <c r="G84" s="113"/>
      <c r="H84" s="113"/>
      <c r="I84" s="113"/>
      <c r="J84" s="113"/>
      <c r="K84" s="113"/>
    </row>
    <row r="85" spans="4:11" x14ac:dyDescent="0.25">
      <c r="G85" s="113"/>
      <c r="H85" s="113"/>
      <c r="I85" s="113"/>
      <c r="J85" s="113"/>
      <c r="K85" s="113"/>
    </row>
    <row r="86" spans="4:11" x14ac:dyDescent="0.25">
      <c r="G86" s="113"/>
      <c r="H86" s="113"/>
      <c r="I86" s="113"/>
      <c r="J86" s="113"/>
      <c r="K86" s="113"/>
    </row>
    <row r="88" spans="4:11" x14ac:dyDescent="0.25">
      <c r="G88" s="113"/>
      <c r="H88" s="113"/>
      <c r="I88" s="113"/>
      <c r="J88" s="113"/>
      <c r="K88" s="113"/>
    </row>
  </sheetData>
  <mergeCells count="66">
    <mergeCell ref="B38:D38"/>
    <mergeCell ref="B39:D39"/>
    <mergeCell ref="B24:D24"/>
    <mergeCell ref="B27:D27"/>
    <mergeCell ref="B28:D28"/>
    <mergeCell ref="B29:D29"/>
    <mergeCell ref="B26:D26"/>
    <mergeCell ref="B63:D63"/>
    <mergeCell ref="B64:D64"/>
    <mergeCell ref="B70:D70"/>
    <mergeCell ref="B71:D71"/>
    <mergeCell ref="B65:D65"/>
    <mergeCell ref="B66:D66"/>
    <mergeCell ref="B68:D68"/>
    <mergeCell ref="B69:D69"/>
    <mergeCell ref="B67:D67"/>
    <mergeCell ref="B58:D58"/>
    <mergeCell ref="B59:D59"/>
    <mergeCell ref="B53:D53"/>
    <mergeCell ref="B54:D54"/>
    <mergeCell ref="B55:D55"/>
    <mergeCell ref="B49:D49"/>
    <mergeCell ref="B48:D48"/>
    <mergeCell ref="B46:D46"/>
    <mergeCell ref="B47:D47"/>
    <mergeCell ref="B40:D40"/>
    <mergeCell ref="B43:D43"/>
    <mergeCell ref="B42:D42"/>
    <mergeCell ref="B41:D41"/>
    <mergeCell ref="B45:D45"/>
    <mergeCell ref="B44:D44"/>
    <mergeCell ref="A1:N1"/>
    <mergeCell ref="A5:M5"/>
    <mergeCell ref="B12:D12"/>
    <mergeCell ref="B14:D14"/>
    <mergeCell ref="B15:D15"/>
    <mergeCell ref="B16:D16"/>
    <mergeCell ref="B17:D17"/>
    <mergeCell ref="B19:D19"/>
    <mergeCell ref="B8:D8"/>
    <mergeCell ref="B9:D9"/>
    <mergeCell ref="B10:D10"/>
    <mergeCell ref="B11:D11"/>
    <mergeCell ref="B13:D13"/>
    <mergeCell ref="B18:D18"/>
    <mergeCell ref="B20:D20"/>
    <mergeCell ref="B21:D21"/>
    <mergeCell ref="B22:D22"/>
    <mergeCell ref="B23:D23"/>
    <mergeCell ref="B25:D25"/>
    <mergeCell ref="B60:D60"/>
    <mergeCell ref="B61:D61"/>
    <mergeCell ref="B62:D62"/>
    <mergeCell ref="B30:D30"/>
    <mergeCell ref="B31:D31"/>
    <mergeCell ref="B32:D32"/>
    <mergeCell ref="B33:D33"/>
    <mergeCell ref="B56:D56"/>
    <mergeCell ref="B57:D57"/>
    <mergeCell ref="B34:D34"/>
    <mergeCell ref="B35:D35"/>
    <mergeCell ref="B36:D36"/>
    <mergeCell ref="B37:D37"/>
    <mergeCell ref="B50:D50"/>
    <mergeCell ref="B51:D51"/>
    <mergeCell ref="B52:D52"/>
  </mergeCells>
  <pageMargins left="0.23622047244094491" right="0.23622047244094491" top="0.74803149606299213" bottom="0.74803149606299213" header="0.31496062992125984" footer="0.31496062992125984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 </vt:lpstr>
      <vt:lpstr>Rashodi prema funkcijskoj k </vt:lpstr>
      <vt:lpstr>Račun financiranja</vt:lpstr>
      <vt:lpstr>Posebni dio aktivnosti po progr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2023-08-11T12:37:39Z</cp:lastPrinted>
  <dcterms:created xsi:type="dcterms:W3CDTF">2022-08-12T12:51:27Z</dcterms:created>
  <dcterms:modified xsi:type="dcterms:W3CDTF">2023-08-16T08:25:46Z</dcterms:modified>
</cp:coreProperties>
</file>