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OŠKOVNICI I UGOVORI\dokumenti\FINANCIJSKI IZVJEŠTAJI OD 1.1.2022\FINANCIJSKI PLANOVI I TABELE\"/>
    </mc:Choice>
  </mc:AlternateContent>
  <bookViews>
    <workbookView xWindow="-120" yWindow="-120" windowWidth="29040" windowHeight="15840" tabRatio="605"/>
  </bookViews>
  <sheets>
    <sheet name="SAŽETAK" sheetId="10" r:id="rId1"/>
    <sheet name=" Račun prihoda i rashoda " sheetId="8" r:id="rId2"/>
    <sheet name="Rashodi prema funkcijskoj k " sheetId="9" r:id="rId3"/>
    <sheet name="Račun financiranja" sheetId="6" r:id="rId4"/>
    <sheet name="Posebni dio aktivnosti po progr" sheetId="11" r:id="rId5"/>
    <sheet name="List2" sheetId="2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1" l="1"/>
  <c r="G24" i="11"/>
  <c r="G14" i="11"/>
  <c r="G13" i="11"/>
  <c r="E38" i="11"/>
  <c r="F38" i="11"/>
  <c r="G39" i="11"/>
  <c r="G38" i="11" s="1"/>
  <c r="G29" i="11"/>
  <c r="G28" i="11" s="1"/>
  <c r="G27" i="11" s="1"/>
  <c r="F28" i="11"/>
  <c r="F27" i="11" s="1"/>
  <c r="E28" i="11"/>
  <c r="E27" i="11" s="1"/>
  <c r="G22" i="10" l="1"/>
  <c r="H22" i="10"/>
  <c r="I22" i="10"/>
  <c r="F22" i="10"/>
  <c r="H23" i="8"/>
  <c r="G22" i="11"/>
  <c r="H20" i="10"/>
  <c r="F98" i="8" l="1"/>
  <c r="H27" i="10" l="1"/>
  <c r="F48" i="8" l="1"/>
  <c r="F55" i="8"/>
  <c r="F63" i="8"/>
  <c r="F66" i="8"/>
  <c r="F69" i="8"/>
  <c r="F73" i="8"/>
  <c r="F77" i="8"/>
  <c r="F82" i="8"/>
  <c r="F87" i="8"/>
  <c r="F69" i="11" l="1"/>
  <c r="F68" i="11"/>
  <c r="F67" i="11" s="1"/>
  <c r="F65" i="11"/>
  <c r="F64" i="11"/>
  <c r="F61" i="11"/>
  <c r="F58" i="11"/>
  <c r="F55" i="11"/>
  <c r="F48" i="11"/>
  <c r="F43" i="11"/>
  <c r="H48" i="11"/>
  <c r="H47" i="11" s="1"/>
  <c r="G45" i="11"/>
  <c r="G46" i="11"/>
  <c r="G44" i="11"/>
  <c r="H44" i="11" s="1"/>
  <c r="H40" i="11"/>
  <c r="H37" i="11" s="1"/>
  <c r="H31" i="11"/>
  <c r="H30" i="11" s="1"/>
  <c r="H55" i="11"/>
  <c r="H54" i="11" s="1"/>
  <c r="H58" i="11"/>
  <c r="H57" i="11" s="1"/>
  <c r="H61" i="11"/>
  <c r="H60" i="11" s="1"/>
  <c r="H65" i="11"/>
  <c r="H64" i="11" s="1"/>
  <c r="H63" i="11" s="1"/>
  <c r="I14" i="11"/>
  <c r="H13" i="11"/>
  <c r="I13" i="11" s="1"/>
  <c r="I12" i="11" l="1"/>
  <c r="I11" i="11" s="1"/>
  <c r="H68" i="11"/>
  <c r="H67" i="11" s="1"/>
  <c r="H53" i="11"/>
  <c r="H20" i="11"/>
  <c r="H19" i="11" s="1"/>
  <c r="H43" i="11"/>
  <c r="H42" i="11" s="1"/>
  <c r="E20" i="11"/>
  <c r="G18" i="11" l="1"/>
  <c r="H18" i="11" s="1"/>
  <c r="G17" i="11"/>
  <c r="G16" i="11" s="1"/>
  <c r="G15" i="11" s="1"/>
  <c r="G25" i="11"/>
  <c r="G23" i="11"/>
  <c r="G21" i="11"/>
  <c r="F16" i="11"/>
  <c r="F15" i="11" s="1"/>
  <c r="F12" i="11"/>
  <c r="G12" i="11"/>
  <c r="F11" i="11"/>
  <c r="G11" i="11"/>
  <c r="F20" i="11"/>
  <c r="F19" i="11" s="1"/>
  <c r="G35" i="11"/>
  <c r="G32" i="11"/>
  <c r="G31" i="11" s="1"/>
  <c r="G30" i="11" s="1"/>
  <c r="F34" i="11"/>
  <c r="F33" i="11" s="1"/>
  <c r="F31" i="11"/>
  <c r="F30" i="11" s="1"/>
  <c r="G41" i="11"/>
  <c r="G40" i="11" s="1"/>
  <c r="G37" i="11" s="1"/>
  <c r="F40" i="11"/>
  <c r="F37" i="11" s="1"/>
  <c r="F51" i="11"/>
  <c r="F50" i="11" s="1"/>
  <c r="G52" i="11"/>
  <c r="G48" i="11"/>
  <c r="F47" i="11"/>
  <c r="G47" i="11"/>
  <c r="F42" i="11"/>
  <c r="G43" i="11"/>
  <c r="G42" i="11" s="1"/>
  <c r="G61" i="11"/>
  <c r="F60" i="11"/>
  <c r="G60" i="11"/>
  <c r="F57" i="11"/>
  <c r="G58" i="11"/>
  <c r="G57" i="11" s="1"/>
  <c r="G55" i="11"/>
  <c r="F54" i="11"/>
  <c r="G54" i="11"/>
  <c r="I62" i="11"/>
  <c r="I61" i="11" s="1"/>
  <c r="I60" i="11" s="1"/>
  <c r="F63" i="11"/>
  <c r="E61" i="11"/>
  <c r="G66" i="11"/>
  <c r="G65" i="11" s="1"/>
  <c r="G64" i="11" s="1"/>
  <c r="G63" i="11" s="1"/>
  <c r="G71" i="11"/>
  <c r="G70" i="11"/>
  <c r="H21" i="10"/>
  <c r="J21" i="10" s="1"/>
  <c r="J22" i="10" s="1"/>
  <c r="F10" i="11" l="1"/>
  <c r="G20" i="11"/>
  <c r="G51" i="11"/>
  <c r="G50" i="11" s="1"/>
  <c r="G36" i="11" s="1"/>
  <c r="G34" i="11"/>
  <c r="H34" i="11"/>
  <c r="F26" i="11"/>
  <c r="J20" i="10"/>
  <c r="F53" i="11"/>
  <c r="G19" i="11"/>
  <c r="G33" i="11"/>
  <c r="G26" i="11" s="1"/>
  <c r="E60" i="11"/>
  <c r="F36" i="11"/>
  <c r="G69" i="11"/>
  <c r="G68" i="11" s="1"/>
  <c r="G67" i="11" s="1"/>
  <c r="G53" i="8"/>
  <c r="I53" i="8" s="1"/>
  <c r="G10" i="11" l="1"/>
  <c r="H51" i="11"/>
  <c r="H50" i="11" s="1"/>
  <c r="H36" i="11" s="1"/>
  <c r="I52" i="11"/>
  <c r="H33" i="11"/>
  <c r="H26" i="11" s="1"/>
  <c r="F9" i="11"/>
  <c r="I32" i="11"/>
  <c r="I18" i="11"/>
  <c r="E16" i="11"/>
  <c r="E12" i="11"/>
  <c r="G70" i="8"/>
  <c r="H70" i="8" s="1"/>
  <c r="I70" i="8" s="1"/>
  <c r="G71" i="8"/>
  <c r="E69" i="8"/>
  <c r="G61" i="8"/>
  <c r="I61" i="8" s="1"/>
  <c r="G52" i="8"/>
  <c r="I52" i="8" l="1"/>
  <c r="I41" i="11"/>
  <c r="H12" i="11"/>
  <c r="G69" i="8"/>
  <c r="G89" i="8" l="1"/>
  <c r="I89" i="8" s="1"/>
  <c r="G88" i="8"/>
  <c r="G84" i="8"/>
  <c r="G85" i="8"/>
  <c r="H85" i="8" s="1"/>
  <c r="G83" i="8"/>
  <c r="H83" i="8" s="1"/>
  <c r="G79" i="8"/>
  <c r="G80" i="8"/>
  <c r="I80" i="8" s="1"/>
  <c r="G81" i="8"/>
  <c r="G78" i="8"/>
  <c r="G75" i="8"/>
  <c r="H75" i="8" s="1"/>
  <c r="I75" i="8" s="1"/>
  <c r="G76" i="8"/>
  <c r="G74" i="8"/>
  <c r="H74" i="8" s="1"/>
  <c r="I74" i="8" s="1"/>
  <c r="H69" i="8"/>
  <c r="H76" i="8" l="1"/>
  <c r="I76" i="8" s="1"/>
  <c r="E107" i="8"/>
  <c r="G67" i="8"/>
  <c r="I67" i="8" s="1"/>
  <c r="G65" i="8"/>
  <c r="G64" i="8"/>
  <c r="I64" i="8" s="1"/>
  <c r="G57" i="8"/>
  <c r="G58" i="8"/>
  <c r="G59" i="8"/>
  <c r="G60" i="8"/>
  <c r="G62" i="8"/>
  <c r="G56" i="8"/>
  <c r="G54" i="8"/>
  <c r="G50" i="8"/>
  <c r="G51" i="8"/>
  <c r="G49" i="8"/>
  <c r="G38" i="8"/>
  <c r="G35" i="8"/>
  <c r="H35" i="8" s="1"/>
  <c r="G32" i="8"/>
  <c r="H32" i="8" s="1"/>
  <c r="I32" i="8" s="1"/>
  <c r="G31" i="8"/>
  <c r="G27" i="8"/>
  <c r="G28" i="8"/>
  <c r="E106" i="8" s="1"/>
  <c r="G29" i="8"/>
  <c r="H29" i="8" s="1"/>
  <c r="G26" i="8"/>
  <c r="G21" i="8"/>
  <c r="G22" i="8"/>
  <c r="G20" i="8"/>
  <c r="G18" i="8"/>
  <c r="G17" i="8" s="1"/>
  <c r="G14" i="8"/>
  <c r="G15" i="8"/>
  <c r="G16" i="8"/>
  <c r="E109" i="8" s="1"/>
  <c r="G13" i="8"/>
  <c r="H13" i="8" s="1"/>
  <c r="I13" i="8" s="1"/>
  <c r="G33" i="8"/>
  <c r="G86" i="8"/>
  <c r="G82" i="8"/>
  <c r="G77" i="8"/>
  <c r="G73" i="8"/>
  <c r="G66" i="8"/>
  <c r="E13" i="6" l="1"/>
  <c r="E12" i="6" s="1"/>
  <c r="H14" i="10"/>
  <c r="H15" i="8"/>
  <c r="I15" i="8" s="1"/>
  <c r="E108" i="8"/>
  <c r="I50" i="8"/>
  <c r="E104" i="8"/>
  <c r="E103" i="8"/>
  <c r="E105" i="8"/>
  <c r="G30" i="8"/>
  <c r="G37" i="8"/>
  <c r="I38" i="8"/>
  <c r="I16" i="8"/>
  <c r="H14" i="8"/>
  <c r="I14" i="8" s="1"/>
  <c r="I28" i="8"/>
  <c r="I22" i="8"/>
  <c r="H20" i="8"/>
  <c r="I20" i="8" s="1"/>
  <c r="I21" i="8"/>
  <c r="G25" i="8"/>
  <c r="G19" i="8"/>
  <c r="G12" i="8"/>
  <c r="G63" i="8"/>
  <c r="G55" i="8"/>
  <c r="G48" i="8"/>
  <c r="G72" i="8"/>
  <c r="H13" i="10" s="1"/>
  <c r="E63" i="8"/>
  <c r="I58" i="8"/>
  <c r="E48" i="8"/>
  <c r="I49" i="8"/>
  <c r="G36" i="8" l="1"/>
  <c r="E110" i="8"/>
  <c r="G47" i="8"/>
  <c r="E10" i="6" l="1"/>
  <c r="H10" i="10"/>
  <c r="G90" i="8"/>
  <c r="H12" i="10"/>
  <c r="G12" i="10" s="1"/>
  <c r="I26" i="8"/>
  <c r="I29" i="8"/>
  <c r="E25" i="8"/>
  <c r="E69" i="11" l="1"/>
  <c r="E68" i="11" s="1"/>
  <c r="I71" i="11"/>
  <c r="E65" i="11"/>
  <c r="E64" i="11" s="1"/>
  <c r="E63" i="11" s="1"/>
  <c r="I66" i="11"/>
  <c r="I65" i="11" s="1"/>
  <c r="I64" i="11" s="1"/>
  <c r="I63" i="11" s="1"/>
  <c r="E58" i="11"/>
  <c r="E57" i="11" s="1"/>
  <c r="E55" i="11"/>
  <c r="E54" i="11" s="1"/>
  <c r="E53" i="11" s="1"/>
  <c r="G53" i="11" s="1"/>
  <c r="G9" i="11" s="1"/>
  <c r="I51" i="11"/>
  <c r="I50" i="11" s="1"/>
  <c r="E51" i="11"/>
  <c r="E50" i="11" s="1"/>
  <c r="I48" i="11"/>
  <c r="I47" i="11" s="1"/>
  <c r="E48" i="11"/>
  <c r="E47" i="11" s="1"/>
  <c r="I45" i="11"/>
  <c r="I44" i="11"/>
  <c r="E43" i="11"/>
  <c r="E42" i="11" s="1"/>
  <c r="I40" i="11"/>
  <c r="I37" i="11" s="1"/>
  <c r="E40" i="11"/>
  <c r="E37" i="11" s="1"/>
  <c r="E34" i="11"/>
  <c r="E33" i="11" s="1"/>
  <c r="I31" i="11"/>
  <c r="I30" i="11" s="1"/>
  <c r="E31" i="11"/>
  <c r="E30" i="11" s="1"/>
  <c r="E26" i="11" s="1"/>
  <c r="E19" i="11"/>
  <c r="I25" i="11"/>
  <c r="I23" i="11"/>
  <c r="I22" i="11"/>
  <c r="H11" i="11"/>
  <c r="E15" i="11"/>
  <c r="E11" i="11"/>
  <c r="E67" i="11" l="1"/>
  <c r="I17" i="11"/>
  <c r="H16" i="11"/>
  <c r="H15" i="11" s="1"/>
  <c r="H10" i="11" s="1"/>
  <c r="H9" i="11" s="1"/>
  <c r="E10" i="11"/>
  <c r="I35" i="11"/>
  <c r="I34" i="11" s="1"/>
  <c r="I33" i="11" s="1"/>
  <c r="I26" i="11" s="1"/>
  <c r="I70" i="11"/>
  <c r="I69" i="11" s="1"/>
  <c r="I68" i="11" s="1"/>
  <c r="I67" i="11" s="1"/>
  <c r="E36" i="11"/>
  <c r="I56" i="11"/>
  <c r="I55" i="11" s="1"/>
  <c r="I54" i="11" s="1"/>
  <c r="I59" i="11"/>
  <c r="I58" i="11" s="1"/>
  <c r="I57" i="11" s="1"/>
  <c r="I46" i="11"/>
  <c r="I43" i="11" s="1"/>
  <c r="I42" i="11" s="1"/>
  <c r="I36" i="11" s="1"/>
  <c r="E30" i="8"/>
  <c r="I53" i="11" l="1"/>
  <c r="I16" i="11"/>
  <c r="I15" i="11" s="1"/>
  <c r="E9" i="11"/>
  <c r="E19" i="8"/>
  <c r="E73" i="8" l="1"/>
  <c r="H86" i="8"/>
  <c r="I86" i="8"/>
  <c r="E86" i="8"/>
  <c r="F14" i="10" s="1"/>
  <c r="I84" i="8"/>
  <c r="I85" i="8"/>
  <c r="I83" i="8"/>
  <c r="I81" i="8"/>
  <c r="I79" i="8"/>
  <c r="I78" i="8"/>
  <c r="E77" i="8"/>
  <c r="H73" i="8"/>
  <c r="I73" i="8"/>
  <c r="H66" i="8"/>
  <c r="I66" i="8"/>
  <c r="E66" i="8"/>
  <c r="E82" i="8"/>
  <c r="E12" i="8"/>
  <c r="I12" i="8"/>
  <c r="J14" i="10" l="1"/>
  <c r="G14" i="10"/>
  <c r="E72" i="8"/>
  <c r="F13" i="10" s="1"/>
  <c r="G13" i="10" s="1"/>
  <c r="H77" i="8"/>
  <c r="I82" i="8"/>
  <c r="H82" i="8"/>
  <c r="H72" i="8" s="1"/>
  <c r="I13" i="10" s="1"/>
  <c r="I77" i="8"/>
  <c r="I72" i="8" s="1"/>
  <c r="J13" i="10" s="1"/>
  <c r="H12" i="8"/>
  <c r="I35" i="8"/>
  <c r="G11" i="10" l="1"/>
  <c r="H37" i="8"/>
  <c r="H36" i="8" s="1"/>
  <c r="I37" i="8"/>
  <c r="I36" i="8" s="1"/>
  <c r="E37" i="8"/>
  <c r="E36" i="8" s="1"/>
  <c r="F10" i="10" s="1"/>
  <c r="G10" i="10" s="1"/>
  <c r="H34" i="8"/>
  <c r="H33" i="8" s="1"/>
  <c r="I34" i="8"/>
  <c r="I33" i="8" s="1"/>
  <c r="E34" i="8"/>
  <c r="E33" i="8" s="1"/>
  <c r="H11" i="10" l="1"/>
  <c r="D12" i="9" s="1"/>
  <c r="J10" i="10"/>
  <c r="I71" i="8"/>
  <c r="I69" i="8" s="1"/>
  <c r="H63" i="8"/>
  <c r="I62" i="8"/>
  <c r="I60" i="8"/>
  <c r="I59" i="8"/>
  <c r="I57" i="8"/>
  <c r="I56" i="8"/>
  <c r="I54" i="8"/>
  <c r="E55" i="8"/>
  <c r="H17" i="8"/>
  <c r="H25" i="8"/>
  <c r="E17" i="8"/>
  <c r="F11" i="6"/>
  <c r="G11" i="6"/>
  <c r="E11" i="6"/>
  <c r="F9" i="6"/>
  <c r="G9" i="6"/>
  <c r="G8" i="6" s="1"/>
  <c r="F8" i="6"/>
  <c r="E9" i="6"/>
  <c r="E8" i="6" s="1"/>
  <c r="D11" i="9" l="1"/>
  <c r="D10" i="9" s="1"/>
  <c r="I51" i="8"/>
  <c r="I48" i="8" s="1"/>
  <c r="H48" i="8"/>
  <c r="E47" i="8"/>
  <c r="F11" i="10" s="1"/>
  <c r="I65" i="8"/>
  <c r="I63" i="8" s="1"/>
  <c r="I31" i="8"/>
  <c r="I30" i="8" s="1"/>
  <c r="H30" i="8"/>
  <c r="I27" i="8"/>
  <c r="I25" i="8" s="1"/>
  <c r="H55" i="8"/>
  <c r="I55" i="8"/>
  <c r="I18" i="8"/>
  <c r="I17" i="8" s="1"/>
  <c r="E90" i="8" l="1"/>
  <c r="H47" i="8"/>
  <c r="I12" i="10" s="1"/>
  <c r="B12" i="9" l="1"/>
  <c r="C12" i="9" s="1"/>
  <c r="C11" i="9" s="1"/>
  <c r="C10" i="9" s="1"/>
  <c r="I11" i="10"/>
  <c r="B11" i="9" l="1"/>
  <c r="B10" i="9" s="1"/>
  <c r="H90" i="8"/>
  <c r="H19" i="8"/>
  <c r="I47" i="8"/>
  <c r="J12" i="10" s="1"/>
  <c r="J11" i="10" s="1"/>
  <c r="E12" i="9" l="1"/>
  <c r="I90" i="8"/>
  <c r="F12" i="9" s="1"/>
  <c r="I19" i="8"/>
  <c r="E11" i="8"/>
  <c r="E24" i="8"/>
  <c r="I23" i="8"/>
  <c r="E111" i="8" l="1"/>
  <c r="G24" i="8"/>
  <c r="I11" i="8"/>
  <c r="F8" i="10"/>
  <c r="F15" i="10" s="1"/>
  <c r="H11" i="8"/>
  <c r="E39" i="8"/>
  <c r="F28" i="10" l="1"/>
  <c r="F27" i="10" s="1"/>
  <c r="E98" i="8"/>
  <c r="H39" i="8"/>
  <c r="I9" i="10"/>
  <c r="I8" i="10" s="1"/>
  <c r="I15" i="10" s="1"/>
  <c r="H98" i="8" s="1"/>
  <c r="I39" i="8"/>
  <c r="F11" i="9" s="1"/>
  <c r="F10" i="9" s="1"/>
  <c r="J9" i="10"/>
  <c r="J8" i="10" s="1"/>
  <c r="J15" i="10" s="1"/>
  <c r="I98" i="8" s="1"/>
  <c r="G23" i="8"/>
  <c r="G11" i="8" s="1"/>
  <c r="I24" i="8"/>
  <c r="G39" i="8" l="1"/>
  <c r="H9" i="10"/>
  <c r="H99" i="8"/>
  <c r="H97" i="8"/>
  <c r="I99" i="8"/>
  <c r="I97" i="8"/>
  <c r="E11" i="9"/>
  <c r="E10" i="9" s="1"/>
  <c r="J28" i="10"/>
  <c r="J27" i="10"/>
  <c r="I28" i="10"/>
  <c r="I27" i="10"/>
  <c r="I21" i="11"/>
  <c r="I20" i="11" s="1"/>
  <c r="I19" i="11" s="1"/>
  <c r="I10" i="11" s="1"/>
  <c r="I9" i="11" s="1"/>
  <c r="G9" i="10" l="1"/>
  <c r="G8" i="10" s="1"/>
  <c r="H8" i="10"/>
  <c r="H15" i="10" s="1"/>
  <c r="G98" i="8" s="1"/>
  <c r="G97" i="8" l="1"/>
  <c r="G99" i="8"/>
</calcChain>
</file>

<file path=xl/sharedStrings.xml><?xml version="1.0" encoding="utf-8"?>
<sst xmlns="http://schemas.openxmlformats.org/spreadsheetml/2006/main" count="282" uniqueCount="163">
  <si>
    <t>PRIHODI UKUPNO</t>
  </si>
  <si>
    <t>PRIHODI POSLOVANJA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</si>
  <si>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</si>
  <si>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</si>
  <si>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</si>
  <si>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</si>
  <si>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</si>
  <si>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</si>
  <si>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</si>
  <si>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</si>
  <si>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</si>
  <si>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</si>
  <si>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</si>
  <si>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</si>
  <si>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</si>
  <si>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</si>
  <si>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</si>
  <si>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</si>
  <si>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</si>
  <si>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</si>
  <si>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</si>
  <si>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</si>
  <si>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</si>
  <si>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</si>
  <si>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</si>
  <si>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</si>
  <si>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</si>
  <si>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</si>
  <si>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</si>
  <si>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</si>
  <si>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</si>
  <si>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</si>
  <si>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</si>
  <si>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</si>
  <si>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Plan za 2023.</t>
  </si>
  <si>
    <t>Projekcija 
za 2024.</t>
  </si>
  <si>
    <t>Projekcija 
za 2025.</t>
  </si>
  <si>
    <t>Prihodi iz nadležnog proračuna i od HZZO-a temeljem ugovornih obveza</t>
  </si>
  <si>
    <t>C) PRENESENI VIŠAK ILI PRENESENI MANJAK I VIŠEGODIŠNJI PLAN URAVNOTEŽENJA</t>
  </si>
  <si>
    <t>Naziv</t>
  </si>
  <si>
    <t>Vlastiti prihodi - višak</t>
  </si>
  <si>
    <t>EUR</t>
  </si>
  <si>
    <t>Predfinaciranje iz žup. proračuna</t>
  </si>
  <si>
    <t>Naziv izvora finaciranja</t>
  </si>
  <si>
    <t>Kazne, upravne mjere i ostali prihodi</t>
  </si>
  <si>
    <t>Prihodi od imovine</t>
  </si>
  <si>
    <t>Prihod iz nadležnog proračuna,HZZO</t>
  </si>
  <si>
    <t>vlastiti prihodi</t>
  </si>
  <si>
    <t>Državni proračun</t>
  </si>
  <si>
    <t>Financijski rashodi</t>
  </si>
  <si>
    <t>Izdaci za financijsku imovinu</t>
  </si>
  <si>
    <t>Primici od zaduzivanja</t>
  </si>
  <si>
    <t>Pomoći iz inozemstva i od subjekata unutar proračuna</t>
  </si>
  <si>
    <t>PRIHOD OD NEFINANCIJSKE IMOVINE</t>
  </si>
  <si>
    <t>UKUPNI PRIHODI</t>
  </si>
  <si>
    <t>Pomoć od EU</t>
  </si>
  <si>
    <t>Ministarstvo zdravstva</t>
  </si>
  <si>
    <t>Prihod od JLS</t>
  </si>
  <si>
    <t>Prihod iz proračuna, ugovorne obveze, HZZO</t>
  </si>
  <si>
    <t>Proračun Županije</t>
  </si>
  <si>
    <t>Pomoć, sredstva iz EU</t>
  </si>
  <si>
    <t>Proračun Županija</t>
  </si>
  <si>
    <t>Prihodi iz proračuna, ugovorne obveze hzzo</t>
  </si>
  <si>
    <t>Pomoći dane u inozemstvu i unutar općeg proračuna</t>
  </si>
  <si>
    <t>Ostali rashodi, ugovorne kazne</t>
  </si>
  <si>
    <t>Rashodi za nabavu neproizvedene dugotrajne imovine</t>
  </si>
  <si>
    <t>Rashodi za nabavu proizved. dugotrajne imovine</t>
  </si>
  <si>
    <t>Fond poravnanja (DEC)</t>
  </si>
  <si>
    <t>Pomoći od jedinica JL(R)S</t>
  </si>
  <si>
    <t>Rashodi za dodatna ulaganja na nefinancijsku imovinu</t>
  </si>
  <si>
    <t>07 Zdravstvo</t>
  </si>
  <si>
    <t>0721 Opće medicinske usluge</t>
  </si>
  <si>
    <t>PRIMITCI OD FINANCIJSKE IMOVINE</t>
  </si>
  <si>
    <t>IZDACI ZA FINANCIJSKU IMOVINU</t>
  </si>
  <si>
    <t>Eur</t>
  </si>
  <si>
    <t>Izdaci za otplatu glavnice primljenih kredita</t>
  </si>
  <si>
    <t>PROGRAM: 2512</t>
  </si>
  <si>
    <t>II Posebni dio</t>
  </si>
  <si>
    <t>Šifra</t>
  </si>
  <si>
    <t>Administracija i upravljanje</t>
  </si>
  <si>
    <t>Izvor 11</t>
  </si>
  <si>
    <t>Rashod poslovanja</t>
  </si>
  <si>
    <t>Materijalni rashod</t>
  </si>
  <si>
    <t>Izvor 31</t>
  </si>
  <si>
    <t>Izvor 41</t>
  </si>
  <si>
    <t>Prihod za posebne namjene</t>
  </si>
  <si>
    <t>Ostali rashodi</t>
  </si>
  <si>
    <t>Aktivnost A2512-02</t>
  </si>
  <si>
    <t>Proračun Županije, opći prihodi</t>
  </si>
  <si>
    <t>Investicijsko i tekuće održavanje</t>
  </si>
  <si>
    <t>Aktivnost K2512-03</t>
  </si>
  <si>
    <t>Investicijsko ulaganje</t>
  </si>
  <si>
    <t>Rashodi za nabavu nefinancijske imovine</t>
  </si>
  <si>
    <t>Rashodi za nabavu neproivedene dugo. Imovine</t>
  </si>
  <si>
    <t>Rashodi za nabavu proizvedene dugo.imovine</t>
  </si>
  <si>
    <t>Rashodi za dodatna ulaganja u nefin.imovinu</t>
  </si>
  <si>
    <t>Izvor 45</t>
  </si>
  <si>
    <t>Fond poravnanja - DEC</t>
  </si>
  <si>
    <t>Izdaci za financijsku imovinu i otplat zajmov</t>
  </si>
  <si>
    <t>Izdaci za otplatu glavnice primljenih zajmova</t>
  </si>
  <si>
    <t>Aktivnost A2514-02</t>
  </si>
  <si>
    <t>Dodatni timovi u turističkoj sezoni</t>
  </si>
  <si>
    <t>Rashod za zaposlene</t>
  </si>
  <si>
    <t>Izvor 51</t>
  </si>
  <si>
    <t xml:space="preserve">Rashodi poslovanja </t>
  </si>
  <si>
    <t>Aktivnost A2514-03</t>
  </si>
  <si>
    <t>Aktivnosti T4303-03</t>
  </si>
  <si>
    <t>Specijalistično usavrsavanje doktora medic</t>
  </si>
  <si>
    <t>Pomoć iz inozemstva, EU</t>
  </si>
  <si>
    <t>DJELATNOST USTANOVA U ZDRAVSTVU</t>
  </si>
  <si>
    <t>Vlastiti prihod</t>
  </si>
  <si>
    <t>RAZLIKA</t>
  </si>
  <si>
    <t>Vlastiti izvori, prihod 31</t>
  </si>
  <si>
    <t>Prihod nadležnog proračuna HZZO 41</t>
  </si>
  <si>
    <t>Decentralizirana sredstva 45</t>
  </si>
  <si>
    <t>Državni proračun, nadležno ministarstvo 51</t>
  </si>
  <si>
    <t>Prihod od JLS, općine 53</t>
  </si>
  <si>
    <t>Pomoć iz proračuna EU 54</t>
  </si>
  <si>
    <t>STRUKTURA PRIHODA PO IZVORIMA</t>
  </si>
  <si>
    <t>UKUPNO</t>
  </si>
  <si>
    <t>Prihodi, izvori JL,R,S, Županija 11</t>
  </si>
  <si>
    <t>Prikaz financijski stavki na ll razini</t>
  </si>
  <si>
    <t>Pomoći od HZZO</t>
  </si>
  <si>
    <t>Pomoć od JL(R)S</t>
  </si>
  <si>
    <t xml:space="preserve">Prihodi od upravnih i administrat. pristojbi,  pristojbe po posebnim propisima </t>
  </si>
  <si>
    <t>Prihodi od prodaje proizvoda i pruženih usluga</t>
  </si>
  <si>
    <t>Fond poravnanja i DEC nadležni proračun</t>
  </si>
  <si>
    <t>Prihodi od prodaje proizvedene dugotrajne imovine</t>
  </si>
  <si>
    <t>Prihod iz proračuna, ugovorne obveze HZZO</t>
  </si>
  <si>
    <t>Prihodi po posebnim propisima</t>
  </si>
  <si>
    <t>Aktivnost A2512-01</t>
  </si>
  <si>
    <t>Izvor fin. 11</t>
  </si>
  <si>
    <t>Izvor fin. 31</t>
  </si>
  <si>
    <t>Izvor fin. 41</t>
  </si>
  <si>
    <t>Prihod za posebne namjene, HZZO</t>
  </si>
  <si>
    <t>Primici od financijske imovine i zaduzivanja</t>
  </si>
  <si>
    <t>Pomoć od JLS općine</t>
  </si>
  <si>
    <t>Mreža hitne medicine - Gračac</t>
  </si>
  <si>
    <t>Izvor 53</t>
  </si>
  <si>
    <t>Pomoć JL®S općine</t>
  </si>
  <si>
    <t>Izdaci za financ.imovinu -učešće u zajmu</t>
  </si>
  <si>
    <t>Izvor 54</t>
  </si>
  <si>
    <t>Izvori 81 vlastiti prihod(31)</t>
  </si>
  <si>
    <t>Razlika</t>
  </si>
  <si>
    <t>VIŠKOVI/MANJKOVI</t>
  </si>
  <si>
    <t>Vlastiti izvori</t>
  </si>
  <si>
    <t>Višak / manjak prihoda poslovanja</t>
  </si>
  <si>
    <t>Poslovni rezultat</t>
  </si>
  <si>
    <t xml:space="preserve">Rakapitulacija </t>
  </si>
  <si>
    <t>Vlastiti prih. Primici od zaduzivanja</t>
  </si>
  <si>
    <t>Primitci od zaduživanja - vlastiti</t>
  </si>
  <si>
    <t>Ravnateljica ; Ivana Šimić dipl.oec</t>
  </si>
  <si>
    <t>Ravnateljica ; Ivana Šimić , dipl.oec</t>
  </si>
  <si>
    <t>Rashodi z anabavu proizvedene dug.imovine</t>
  </si>
  <si>
    <t>Pomići dane u inozem. i unutar općeg prorač.</t>
  </si>
  <si>
    <t xml:space="preserve">PRIJEDLOG Prva izmjena i dopuna Financijskog plana ZHMZZ 
ZA 2023. </t>
  </si>
  <si>
    <t xml:space="preserve">PRIJEDLOG Prva izmjena i dopuna Financijskog plana  ZHMZZ
ZA 2023. </t>
  </si>
  <si>
    <t xml:space="preserve">PRIJEDLOG Prva izmjena i dopuna Financijskog plana ZHMZZ
ZA 2023. </t>
  </si>
  <si>
    <t>PRIJEDLOG Prve izmjene i dopune Financijskog plana ZHMZZ 
ZA 2023.</t>
  </si>
  <si>
    <t xml:space="preserve">PRIJEDLOG Prva izmjena i dopuna Financijskog plana ZHMZZ,  ZA 2023. GODINU </t>
  </si>
  <si>
    <t>Prva izmjena i dopuna financijskog plana 2023</t>
  </si>
  <si>
    <t>Prve izmjene i dopune financijskog plana 2023</t>
  </si>
  <si>
    <t>Prva izmjena i dopuna fin plana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</si>
</sst>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5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indexed="8"/>
      <name val="Arial"/>
      <family val="2"/>
      <charset val="238"/>
    </font>
    <font>
      <i/>
      <sz val="12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rgb="FFFF0000"/>
      <name val="Calibri"/>
      <family val="2"/>
      <charset val="238"/>
      <scheme val="minor"/>
    </font>
    <font>
      <b/>
      <i/>
      <sz val="11"/>
      <color indexed="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color indexed="8"/>
      <name val="Calibri"/>
      <family val="2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</font>
    <font>
      <sz val="11"/>
      <color indexed="8"/>
      <name val="Arial"/>
      <family val="2"/>
      <charset val="238"/>
    </font>
    <font>
      <b/>
      <i/>
      <sz val="12"/>
      <color indexed="8"/>
      <name val="Calibri"/>
      <family val="2"/>
    </font>
    <font>
      <i/>
      <sz val="10"/>
      <color indexed="8"/>
      <name val="Arial"/>
      <family val="2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</font>
    <font>
      <b/>
      <i/>
      <sz val="10"/>
      <color indexed="8"/>
      <name val="Calibri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indexed="8"/>
      <name val="Calibri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quotePrefix="1" applyFont="1" applyAlignment="1">
      <alignment horizontal="left" wrapText="1"/>
    </xf>
    <xf numFmtId="0" fontId="12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1" fillId="3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39" fontId="20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left" vertical="center" wrapText="1"/>
    </xf>
    <xf numFmtId="39" fontId="21" fillId="2" borderId="1" xfId="0" applyNumberFormat="1" applyFont="1" applyFill="1" applyBorder="1" applyAlignment="1">
      <alignment horizontal="right"/>
    </xf>
    <xf numFmtId="0" fontId="16" fillId="2" borderId="1" xfId="0" quotePrefix="1" applyFont="1" applyFill="1" applyBorder="1" applyAlignment="1">
      <alignment horizontal="left" vertical="center"/>
    </xf>
    <xf numFmtId="0" fontId="16" fillId="2" borderId="1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2" fillId="0" borderId="0" xfId="0" applyFont="1"/>
    <xf numFmtId="0" fontId="2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24" fillId="0" borderId="1" xfId="0" applyNumberFormat="1" applyFont="1" applyBorder="1"/>
    <xf numFmtId="4" fontId="25" fillId="0" borderId="1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right" vertical="center"/>
    </xf>
    <xf numFmtId="0" fontId="4" fillId="0" borderId="4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center" wrapText="1"/>
    </xf>
    <xf numFmtId="0" fontId="4" fillId="0" borderId="5" xfId="0" quotePrefix="1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1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quotePrefix="1" applyFont="1" applyAlignment="1">
      <alignment horizontal="center" vertical="center" wrapText="1"/>
    </xf>
    <xf numFmtId="164" fontId="4" fillId="3" borderId="4" xfId="0" quotePrefix="1" applyNumberFormat="1" applyFont="1" applyFill="1" applyBorder="1" applyAlignment="1">
      <alignment horizontal="right"/>
    </xf>
    <xf numFmtId="164" fontId="4" fillId="4" borderId="4" xfId="0" quotePrefix="1" applyNumberFormat="1" applyFont="1" applyFill="1" applyBorder="1" applyAlignment="1">
      <alignment horizontal="right"/>
    </xf>
    <xf numFmtId="164" fontId="26" fillId="0" borderId="0" xfId="0" applyNumberFormat="1" applyFont="1"/>
    <xf numFmtId="164" fontId="4" fillId="3" borderId="1" xfId="0" quotePrefix="1" applyNumberFormat="1" applyFont="1" applyFill="1" applyBorder="1" applyAlignment="1">
      <alignment horizontal="right"/>
    </xf>
    <xf numFmtId="164" fontId="4" fillId="4" borderId="1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2" borderId="1" xfId="0" quotePrefix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0" fillId="2" borderId="1" xfId="0" quotePrefix="1" applyFont="1" applyFill="1" applyBorder="1" applyAlignment="1">
      <alignment horizontal="left" vertical="center"/>
    </xf>
    <xf numFmtId="0" fontId="31" fillId="2" borderId="1" xfId="0" quotePrefix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0" fontId="34" fillId="0" borderId="1" xfId="0" applyFont="1" applyBorder="1"/>
    <xf numFmtId="0" fontId="33" fillId="2" borderId="1" xfId="0" quotePrefix="1" applyFont="1" applyFill="1" applyBorder="1" applyAlignment="1">
      <alignment horizontal="left" vertical="center" wrapText="1"/>
    </xf>
    <xf numFmtId="0" fontId="32" fillId="2" borderId="1" xfId="0" quotePrefix="1" applyFont="1" applyFill="1" applyBorder="1" applyAlignment="1">
      <alignment horizontal="left" vertical="center" wrapText="1"/>
    </xf>
    <xf numFmtId="0" fontId="33" fillId="2" borderId="1" xfId="0" quotePrefix="1" applyFont="1" applyFill="1" applyBorder="1" applyAlignment="1">
      <alignment horizontal="left" vertical="center"/>
    </xf>
    <xf numFmtId="0" fontId="31" fillId="2" borderId="1" xfId="0" quotePrefix="1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wrapText="1"/>
    </xf>
    <xf numFmtId="4" fontId="41" fillId="2" borderId="3" xfId="0" applyNumberFormat="1" applyFont="1" applyFill="1" applyBorder="1" applyAlignment="1">
      <alignment horizontal="right"/>
    </xf>
    <xf numFmtId="0" fontId="0" fillId="0" borderId="0" xfId="0" applyFont="1"/>
    <xf numFmtId="0" fontId="40" fillId="5" borderId="1" xfId="0" applyFont="1" applyFill="1" applyBorder="1" applyAlignment="1">
      <alignment horizontal="left" wrapText="1"/>
    </xf>
    <xf numFmtId="4" fontId="36" fillId="5" borderId="3" xfId="0" applyNumberFormat="1" applyFont="1" applyFill="1" applyBorder="1" applyAlignment="1">
      <alignment horizontal="right"/>
    </xf>
    <xf numFmtId="0" fontId="40" fillId="2" borderId="1" xfId="0" quotePrefix="1" applyFont="1" applyFill="1" applyBorder="1" applyAlignment="1">
      <alignment horizontal="left"/>
    </xf>
    <xf numFmtId="4" fontId="36" fillId="2" borderId="1" xfId="0" applyNumberFormat="1" applyFont="1" applyFill="1" applyBorder="1" applyAlignment="1">
      <alignment horizontal="right"/>
    </xf>
    <xf numFmtId="0" fontId="38" fillId="2" borderId="1" xfId="0" quotePrefix="1" applyFont="1" applyFill="1" applyBorder="1" applyAlignment="1">
      <alignment horizontal="left"/>
    </xf>
    <xf numFmtId="4" fontId="37" fillId="2" borderId="1" xfId="0" applyNumberFormat="1" applyFont="1" applyFill="1" applyBorder="1" applyAlignment="1">
      <alignment horizontal="right"/>
    </xf>
    <xf numFmtId="4" fontId="43" fillId="2" borderId="1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42" fillId="2" borderId="1" xfId="0" quotePrefix="1" applyFont="1" applyFill="1" applyBorder="1" applyAlignment="1">
      <alignment horizontal="left"/>
    </xf>
    <xf numFmtId="4" fontId="43" fillId="2" borderId="3" xfId="0" applyNumberFormat="1" applyFont="1" applyFill="1" applyBorder="1" applyAlignment="1">
      <alignment horizontal="right"/>
    </xf>
    <xf numFmtId="0" fontId="18" fillId="2" borderId="4" xfId="0" quotePrefix="1" applyFont="1" applyFill="1" applyBorder="1" applyAlignment="1">
      <alignment horizontal="left" wrapText="1"/>
    </xf>
    <xf numFmtId="4" fontId="36" fillId="2" borderId="3" xfId="0" applyNumberFormat="1" applyFont="1" applyFill="1" applyBorder="1" applyAlignment="1">
      <alignment horizontal="right"/>
    </xf>
    <xf numFmtId="0" fontId="42" fillId="2" borderId="4" xfId="0" quotePrefix="1" applyFont="1" applyFill="1" applyBorder="1" applyAlignment="1">
      <alignment horizontal="left" wrapText="1"/>
    </xf>
    <xf numFmtId="0" fontId="38" fillId="2" borderId="4" xfId="0" quotePrefix="1" applyFont="1" applyFill="1" applyBorder="1" applyAlignment="1">
      <alignment horizontal="left" wrapText="1"/>
    </xf>
    <xf numFmtId="0" fontId="42" fillId="5" borderId="4" xfId="0" quotePrefix="1" applyFont="1" applyFill="1" applyBorder="1" applyAlignment="1">
      <alignment horizontal="left" wrapText="1"/>
    </xf>
    <xf numFmtId="4" fontId="41" fillId="5" borderId="3" xfId="0" applyNumberFormat="1" applyFont="1" applyFill="1" applyBorder="1" applyAlignment="1">
      <alignment horizontal="right"/>
    </xf>
    <xf numFmtId="0" fontId="39" fillId="2" borderId="4" xfId="0" quotePrefix="1" applyFont="1" applyFill="1" applyBorder="1" applyAlignment="1">
      <alignment horizontal="left" wrapText="1"/>
    </xf>
    <xf numFmtId="0" fontId="40" fillId="2" borderId="4" xfId="0" quotePrefix="1" applyFont="1" applyFill="1" applyBorder="1" applyAlignment="1">
      <alignment horizontal="left" wrapText="1"/>
    </xf>
    <xf numFmtId="0" fontId="35" fillId="0" borderId="0" xfId="0" applyFont="1"/>
    <xf numFmtId="0" fontId="40" fillId="2" borderId="1" xfId="0" quotePrefix="1" applyFont="1" applyFill="1" applyBorder="1" applyAlignment="1">
      <alignment horizontal="left" wrapText="1"/>
    </xf>
    <xf numFmtId="0" fontId="39" fillId="2" borderId="1" xfId="0" quotePrefix="1" applyFont="1" applyFill="1" applyBorder="1" applyAlignment="1">
      <alignment horizontal="left" wrapText="1"/>
    </xf>
    <xf numFmtId="0" fontId="40" fillId="5" borderId="1" xfId="0" quotePrefix="1" applyFont="1" applyFill="1" applyBorder="1" applyAlignment="1">
      <alignment horizontal="left" wrapText="1"/>
    </xf>
    <xf numFmtId="0" fontId="38" fillId="2" borderId="1" xfId="0" quotePrefix="1" applyFont="1" applyFill="1" applyBorder="1" applyAlignment="1">
      <alignment horizontal="left" wrapText="1"/>
    </xf>
    <xf numFmtId="0" fontId="42" fillId="5" borderId="1" xfId="0" quotePrefix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4" fontId="25" fillId="0" borderId="3" xfId="0" applyNumberFormat="1" applyFont="1" applyBorder="1"/>
    <xf numFmtId="4" fontId="44" fillId="0" borderId="1" xfId="0" applyNumberFormat="1" applyFont="1" applyBorder="1"/>
    <xf numFmtId="0" fontId="41" fillId="3" borderId="1" xfId="0" applyFont="1" applyFill="1" applyBorder="1" applyAlignment="1">
      <alignment horizontal="center" vertical="center" wrapText="1"/>
    </xf>
    <xf numFmtId="0" fontId="42" fillId="2" borderId="1" xfId="0" quotePrefix="1" applyFont="1" applyFill="1" applyBorder="1" applyAlignment="1">
      <alignment horizontal="left" wrapText="1"/>
    </xf>
    <xf numFmtId="4" fontId="14" fillId="0" borderId="0" xfId="0" applyNumberFormat="1" applyFont="1"/>
    <xf numFmtId="0" fontId="29" fillId="3" borderId="3" xfId="0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/>
    </xf>
    <xf numFmtId="4" fontId="45" fillId="2" borderId="1" xfId="0" applyNumberFormat="1" applyFont="1" applyFill="1" applyBorder="1" applyAlignment="1">
      <alignment horizontal="right"/>
    </xf>
    <xf numFmtId="0" fontId="46" fillId="0" borderId="1" xfId="0" applyFont="1" applyBorder="1"/>
    <xf numFmtId="0" fontId="46" fillId="0" borderId="1" xfId="0" applyFont="1" applyBorder="1" applyAlignment="1">
      <alignment horizontal="left" vertical="center"/>
    </xf>
    <xf numFmtId="4" fontId="47" fillId="2" borderId="1" xfId="0" applyNumberFormat="1" applyFont="1" applyFill="1" applyBorder="1" applyAlignment="1">
      <alignment horizontal="right"/>
    </xf>
    <xf numFmtId="4" fontId="45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4" fontId="47" fillId="2" borderId="3" xfId="0" applyNumberFormat="1" applyFont="1" applyFill="1" applyBorder="1" applyAlignment="1">
      <alignment horizontal="right"/>
    </xf>
    <xf numFmtId="4" fontId="48" fillId="2" borderId="3" xfId="0" applyNumberFormat="1" applyFont="1" applyFill="1" applyBorder="1" applyAlignment="1">
      <alignment horizontal="right"/>
    </xf>
    <xf numFmtId="4" fontId="49" fillId="0" borderId="1" xfId="0" applyNumberFormat="1" applyFont="1" applyBorder="1"/>
    <xf numFmtId="4" fontId="49" fillId="0" borderId="3" xfId="0" applyNumberFormat="1" applyFont="1" applyBorder="1"/>
    <xf numFmtId="0" fontId="46" fillId="0" borderId="0" xfId="0" applyFont="1"/>
    <xf numFmtId="0" fontId="30" fillId="2" borderId="0" xfId="0" quotePrefix="1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4" fontId="29" fillId="2" borderId="0" xfId="0" applyNumberFormat="1" applyFont="1" applyFill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30" fillId="2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4" fontId="48" fillId="2" borderId="1" xfId="0" applyNumberFormat="1" applyFont="1" applyFill="1" applyBorder="1" applyAlignment="1">
      <alignment horizontal="right"/>
    </xf>
    <xf numFmtId="0" fontId="52" fillId="0" borderId="0" xfId="0" applyFont="1"/>
    <xf numFmtId="0" fontId="50" fillId="0" borderId="0" xfId="0" applyFont="1"/>
    <xf numFmtId="0" fontId="54" fillId="6" borderId="1" xfId="0" applyFont="1" applyFill="1" applyBorder="1" applyAlignment="1">
      <alignment horizontal="center" vertical="center"/>
    </xf>
    <xf numFmtId="4" fontId="29" fillId="3" borderId="1" xfId="0" applyNumberFormat="1" applyFont="1" applyFill="1" applyBorder="1" applyAlignment="1">
      <alignment horizontal="center" vertical="center" wrapText="1"/>
    </xf>
    <xf numFmtId="0" fontId="55" fillId="0" borderId="1" xfId="0" applyFont="1" applyBorder="1" applyAlignment="1"/>
    <xf numFmtId="4" fontId="50" fillId="0" borderId="1" xfId="0" applyNumberFormat="1" applyFont="1" applyBorder="1"/>
    <xf numFmtId="0" fontId="53" fillId="0" borderId="1" xfId="0" applyFont="1" applyBorder="1" applyAlignment="1"/>
    <xf numFmtId="4" fontId="47" fillId="7" borderId="1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40" fillId="7" borderId="4" xfId="0" applyFont="1" applyFill="1" applyBorder="1" applyAlignment="1">
      <alignment horizontal="left" wrapText="1"/>
    </xf>
    <xf numFmtId="4" fontId="36" fillId="7" borderId="3" xfId="0" applyNumberFormat="1" applyFont="1" applyFill="1" applyBorder="1" applyAlignment="1">
      <alignment horizontal="right"/>
    </xf>
    <xf numFmtId="4" fontId="37" fillId="7" borderId="3" xfId="0" applyNumberFormat="1" applyFont="1" applyFill="1" applyBorder="1" applyAlignment="1">
      <alignment horizontal="right"/>
    </xf>
    <xf numFmtId="0" fontId="38" fillId="7" borderId="4" xfId="0" applyFont="1" applyFill="1" applyBorder="1" applyAlignment="1">
      <alignment horizontal="left" wrapText="1"/>
    </xf>
    <xf numFmtId="4" fontId="0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4" fontId="2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11" fillId="4" borderId="4" xfId="0" quotePrefix="1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4" fillId="0" borderId="4" xfId="0" quotePrefix="1" applyFont="1" applyBorder="1" applyAlignment="1">
      <alignment horizontal="left" wrapText="1"/>
    </xf>
    <xf numFmtId="0" fontId="0" fillId="0" borderId="5" xfId="0" applyBorder="1" applyAlignment="1"/>
    <xf numFmtId="0" fontId="0" fillId="0" borderId="3" xfId="0" applyBorder="1" applyAlignment="1"/>
    <xf numFmtId="0" fontId="11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4" xfId="0" quotePrefix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54" fillId="0" borderId="1" xfId="0" applyNumberFormat="1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6" fillId="0" borderId="1" xfId="0" applyFont="1" applyBorder="1" applyAlignment="1">
      <alignment wrapText="1"/>
    </xf>
    <xf numFmtId="0" fontId="54" fillId="0" borderId="4" xfId="0" applyFont="1" applyBorder="1" applyAlignment="1">
      <alignment horizontal="right" wrapText="1"/>
    </xf>
    <xf numFmtId="0" fontId="54" fillId="0" borderId="3" xfId="0" applyFont="1" applyBorder="1" applyAlignment="1">
      <alignment horizontal="right" wrapText="1"/>
    </xf>
    <xf numFmtId="4" fontId="46" fillId="0" borderId="4" xfId="0" applyNumberFormat="1" applyFont="1" applyBorder="1" applyAlignment="1">
      <alignment wrapText="1"/>
    </xf>
    <xf numFmtId="4" fontId="46" fillId="0" borderId="3" xfId="0" applyNumberFormat="1" applyFont="1" applyBorder="1" applyAlignment="1">
      <alignment wrapText="1"/>
    </xf>
    <xf numFmtId="4" fontId="46" fillId="0" borderId="1" xfId="0" applyNumberFormat="1" applyFont="1" applyBorder="1" applyAlignment="1">
      <alignment wrapText="1"/>
    </xf>
    <xf numFmtId="0" fontId="54" fillId="0" borderId="4" xfId="0" applyFont="1" applyBorder="1" applyAlignment="1">
      <alignment wrapText="1"/>
    </xf>
    <xf numFmtId="0" fontId="54" fillId="0" borderId="5" xfId="0" applyFont="1" applyBorder="1" applyAlignment="1">
      <alignment wrapText="1"/>
    </xf>
    <xf numFmtId="0" fontId="54" fillId="0" borderId="3" xfId="0" applyFont="1" applyBorder="1" applyAlignment="1">
      <alignment wrapText="1"/>
    </xf>
    <xf numFmtId="0" fontId="54" fillId="0" borderId="1" xfId="0" applyFont="1" applyBorder="1" applyAlignment="1">
      <alignment wrapText="1"/>
    </xf>
    <xf numFmtId="0" fontId="55" fillId="0" borderId="1" xfId="0" applyFont="1" applyBorder="1" applyAlignment="1">
      <alignment wrapText="1"/>
    </xf>
    <xf numFmtId="0" fontId="46" fillId="0" borderId="4" xfId="0" applyFont="1" applyBorder="1" applyAlignment="1">
      <alignment wrapText="1"/>
    </xf>
    <xf numFmtId="0" fontId="53" fillId="0" borderId="5" xfId="0" applyFont="1" applyBorder="1" applyAlignment="1">
      <alignment wrapText="1"/>
    </xf>
    <xf numFmtId="0" fontId="53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49" fillId="0" borderId="4" xfId="0" applyFont="1" applyBorder="1" applyAlignment="1">
      <alignment horizontal="left"/>
    </xf>
    <xf numFmtId="0" fontId="49" fillId="0" borderId="5" xfId="0" applyFont="1" applyBorder="1" applyAlignment="1">
      <alignment horizontal="left"/>
    </xf>
    <xf numFmtId="0" fontId="49" fillId="0" borderId="3" xfId="0" applyFont="1" applyBorder="1" applyAlignment="1">
      <alignment horizontal="left"/>
    </xf>
    <xf numFmtId="0" fontId="3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46" fillId="0" borderId="5" xfId="0" applyFont="1" applyBorder="1" applyAlignment="1">
      <alignment horizontal="left"/>
    </xf>
    <xf numFmtId="0" fontId="46" fillId="0" borderId="3" xfId="0" applyFont="1" applyBorder="1" applyAlignment="1">
      <alignment horizontal="left"/>
    </xf>
    <xf numFmtId="0" fontId="29" fillId="3" borderId="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/>
    </xf>
    <xf numFmtId="0" fontId="53" fillId="0" borderId="6" xfId="0" applyFont="1" applyBorder="1" applyAlignment="1">
      <alignment wrapText="1"/>
    </xf>
    <xf numFmtId="0" fontId="53" fillId="0" borderId="7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40" fillId="2" borderId="4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9" fillId="2" borderId="4" xfId="0" applyFont="1" applyFill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35" fillId="0" borderId="5" xfId="0" applyFont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0" fontId="39" fillId="7" borderId="4" xfId="0" applyFont="1" applyFill="1" applyBorder="1" applyAlignment="1">
      <alignment horizontal="left" wrapText="1"/>
    </xf>
    <xf numFmtId="0" fontId="0" fillId="7" borderId="5" xfId="0" applyFont="1" applyFill="1" applyBorder="1" applyAlignment="1">
      <alignment horizontal="left" wrapText="1"/>
    </xf>
    <xf numFmtId="0" fontId="0" fillId="7" borderId="3" xfId="0" applyFont="1" applyFill="1" applyBorder="1" applyAlignment="1">
      <alignment horizontal="left" wrapText="1"/>
    </xf>
    <xf numFmtId="0" fontId="40" fillId="5" borderId="4" xfId="0" applyFont="1" applyFill="1" applyBorder="1" applyAlignment="1">
      <alignment horizontal="left" wrapText="1"/>
    </xf>
    <xf numFmtId="0" fontId="35" fillId="5" borderId="5" xfId="0" applyFont="1" applyFill="1" applyBorder="1" applyAlignment="1">
      <alignment horizontal="left" wrapText="1"/>
    </xf>
    <xf numFmtId="0" fontId="35" fillId="5" borderId="3" xfId="0" applyFont="1" applyFill="1" applyBorder="1" applyAlignment="1">
      <alignment horizontal="left" wrapText="1"/>
    </xf>
    <xf numFmtId="0" fontId="39" fillId="2" borderId="4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42" fillId="2" borderId="4" xfId="0" applyFont="1" applyFill="1" applyBorder="1" applyAlignment="1">
      <alignment horizontal="left" wrapText="1"/>
    </xf>
    <xf numFmtId="0" fontId="42" fillId="2" borderId="5" xfId="0" applyFont="1" applyFill="1" applyBorder="1" applyAlignment="1">
      <alignment horizontal="left" wrapText="1"/>
    </xf>
    <xf numFmtId="0" fontId="42" fillId="2" borderId="3" xfId="0" applyFont="1" applyFill="1" applyBorder="1" applyAlignment="1">
      <alignment horizontal="left" wrapText="1"/>
    </xf>
    <xf numFmtId="0" fontId="39" fillId="2" borderId="5" xfId="0" applyFont="1" applyFill="1" applyBorder="1" applyAlignment="1">
      <alignment horizontal="left" wrapText="1"/>
    </xf>
    <xf numFmtId="0" fontId="39" fillId="2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8" fillId="5" borderId="4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left" wrapText="1"/>
    </xf>
    <xf numFmtId="0" fontId="18" fillId="5" borderId="3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38" fillId="2" borderId="4" xfId="0" applyFont="1" applyFill="1" applyBorder="1" applyAlignment="1">
      <alignment horizontal="left" wrapText="1"/>
    </xf>
    <xf numFmtId="0" fontId="38" fillId="2" borderId="5" xfId="0" applyFont="1" applyFill="1" applyBorder="1" applyAlignment="1">
      <alignment horizontal="left" wrapText="1"/>
    </xf>
    <xf numFmtId="0" fontId="38" fillId="2" borderId="3" xfId="0" applyFont="1" applyFill="1" applyBorder="1" applyAlignment="1">
      <alignment horizontal="left" wrapText="1"/>
    </xf>
    <xf numFmtId="0" fontId="49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4" fontId="49" fillId="0" borderId="0" xfId="0" applyNumberFormat="1" applyFont="1" applyBorder="1"/>
    <xf numFmtId="4" fontId="29" fillId="2" borderId="0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workbookViewId="0">
      <selection activeCell="P10" sqref="P10"/>
    </sheetView>
  </sheetViews>
  <sheetFormatPr defaultRowHeight="15.75" x14ac:dyDescent="0.25"/>
  <cols>
    <col min="1" max="4" width="9.140625" style="34"/>
    <col min="5" max="5" width="24" style="34" customWidth="1"/>
    <col min="6" max="7" width="20.28515625" style="34" customWidth="1"/>
    <col min="8" max="8" width="22.85546875" style="34" customWidth="1"/>
    <col min="9" max="10" width="18.7109375" style="34" customWidth="1"/>
    <col min="11" max="16384" width="9.140625" style="34"/>
  </cols>
  <sheetData>
    <row r="1" spans="1:19" ht="42" customHeight="1" x14ac:dyDescent="0.25">
      <c r="A1" s="174" t="s">
        <v>159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9" ht="18" customHeight="1" x14ac:dyDescent="0.25">
      <c r="A2" s="9"/>
      <c r="B2" s="9"/>
      <c r="C2" s="9"/>
      <c r="D2" s="9"/>
      <c r="E2" s="9"/>
      <c r="F2" s="9"/>
      <c r="G2" s="104"/>
      <c r="H2" s="104"/>
      <c r="I2" s="9"/>
      <c r="J2" s="9"/>
    </row>
    <row r="3" spans="1:19" x14ac:dyDescent="0.25">
      <c r="A3" s="160" t="s">
        <v>26</v>
      </c>
      <c r="B3" s="160"/>
      <c r="C3" s="160"/>
      <c r="D3" s="160"/>
      <c r="E3" s="160"/>
      <c r="F3" s="160"/>
      <c r="G3" s="160"/>
      <c r="H3" s="160"/>
      <c r="I3" s="175"/>
      <c r="J3" s="175"/>
    </row>
    <row r="4" spans="1:19" x14ac:dyDescent="0.25">
      <c r="A4" s="9"/>
      <c r="B4" s="9"/>
      <c r="C4" s="9"/>
      <c r="D4" s="9"/>
      <c r="E4" s="9"/>
      <c r="F4" s="9"/>
      <c r="G4" s="104"/>
      <c r="H4" s="104"/>
      <c r="I4" s="10"/>
      <c r="J4" s="10"/>
    </row>
    <row r="5" spans="1:19" ht="18" customHeight="1" x14ac:dyDescent="0.25">
      <c r="A5" s="160" t="s">
        <v>31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9" x14ac:dyDescent="0.25">
      <c r="A6" s="36"/>
      <c r="B6" s="37"/>
      <c r="C6" s="37"/>
      <c r="D6" s="37"/>
      <c r="E6" s="38"/>
      <c r="F6" s="39"/>
      <c r="G6" s="39"/>
      <c r="H6" s="39"/>
      <c r="I6" s="39"/>
      <c r="J6" s="40" t="s">
        <v>41</v>
      </c>
    </row>
    <row r="7" spans="1:19" ht="57" x14ac:dyDescent="0.25">
      <c r="A7" s="41"/>
      <c r="B7" s="42"/>
      <c r="C7" s="42"/>
      <c r="D7" s="43"/>
      <c r="E7" s="44"/>
      <c r="F7" s="45" t="s">
        <v>34</v>
      </c>
      <c r="G7" s="45" t="s">
        <v>111</v>
      </c>
      <c r="H7" s="106" t="s">
        <v>160</v>
      </c>
      <c r="I7" s="45" t="s">
        <v>35</v>
      </c>
      <c r="J7" s="45" t="s">
        <v>36</v>
      </c>
    </row>
    <row r="8" spans="1:19" x14ac:dyDescent="0.25">
      <c r="A8" s="176" t="s">
        <v>0</v>
      </c>
      <c r="B8" s="159"/>
      <c r="C8" s="159"/>
      <c r="D8" s="159"/>
      <c r="E8" s="177"/>
      <c r="F8" s="46">
        <f>SUM(F9:F10)</f>
        <v>9021806.3499999996</v>
      </c>
      <c r="G8" s="107">
        <f>G9+G10</f>
        <v>530866.01999999967</v>
      </c>
      <c r="H8" s="46">
        <f>H9+H10</f>
        <v>9552672.3699999992</v>
      </c>
      <c r="I8" s="46">
        <f>SUM(I9:I10)</f>
        <v>0</v>
      </c>
      <c r="J8" s="46">
        <f>SUM(J9:J10)</f>
        <v>0</v>
      </c>
    </row>
    <row r="9" spans="1:19" x14ac:dyDescent="0.25">
      <c r="A9" s="173" t="s">
        <v>1</v>
      </c>
      <c r="B9" s="169"/>
      <c r="C9" s="169"/>
      <c r="D9" s="169"/>
      <c r="E9" s="178"/>
      <c r="F9" s="47">
        <v>8986147.9000000004</v>
      </c>
      <c r="G9" s="108">
        <f>H9-F9</f>
        <v>491370.1799999997</v>
      </c>
      <c r="H9" s="47">
        <f>' Račun prihoda i rashoda '!G11</f>
        <v>9477518.0800000001</v>
      </c>
      <c r="I9" s="47">
        <f>' Račun prihoda i rashoda '!H11</f>
        <v>0</v>
      </c>
      <c r="J9" s="47">
        <f>' Račun prihoda i rashoda '!I11</f>
        <v>0</v>
      </c>
    </row>
    <row r="10" spans="1:19" x14ac:dyDescent="0.25">
      <c r="A10" s="179" t="s">
        <v>72</v>
      </c>
      <c r="B10" s="178"/>
      <c r="C10" s="178"/>
      <c r="D10" s="178"/>
      <c r="E10" s="178"/>
      <c r="F10" s="47">
        <f>' Račun prihoda i rashoda '!E36</f>
        <v>35658.449999999997</v>
      </c>
      <c r="G10" s="108">
        <f>H10-F10</f>
        <v>39495.839999999997</v>
      </c>
      <c r="H10" s="47">
        <f>' Račun prihoda i rashoda '!G36</f>
        <v>75154.289999999994</v>
      </c>
      <c r="I10" s="47">
        <v>0</v>
      </c>
      <c r="J10" s="47">
        <f>I10</f>
        <v>0</v>
      </c>
    </row>
    <row r="11" spans="1:19" x14ac:dyDescent="0.25">
      <c r="A11" s="48" t="s">
        <v>2</v>
      </c>
      <c r="B11" s="49"/>
      <c r="C11" s="49"/>
      <c r="D11" s="49"/>
      <c r="E11" s="49"/>
      <c r="F11" s="46">
        <f>SUM(F12:F14)</f>
        <v>9021806.3499999996</v>
      </c>
      <c r="G11" s="107">
        <f>G12+G13+G14</f>
        <v>478663.77000000089</v>
      </c>
      <c r="H11" s="46">
        <f>H12+H13+H14</f>
        <v>9500470.120000001</v>
      </c>
      <c r="I11" s="46">
        <f t="shared" ref="I11:J11" si="0">SUM(I12:I14)</f>
        <v>0</v>
      </c>
      <c r="J11" s="46">
        <f t="shared" si="0"/>
        <v>0</v>
      </c>
    </row>
    <row r="12" spans="1:19" x14ac:dyDescent="0.25">
      <c r="A12" s="168" t="s">
        <v>3</v>
      </c>
      <c r="B12" s="169"/>
      <c r="C12" s="169"/>
      <c r="D12" s="169"/>
      <c r="E12" s="169"/>
      <c r="F12" s="47">
        <v>8102081.3600000003</v>
      </c>
      <c r="G12" s="108">
        <f>H12-F12</f>
        <v>443302.08000000101</v>
      </c>
      <c r="H12" s="47">
        <f>' Račun prihoda i rashoda '!G47</f>
        <v>8545383.4400000013</v>
      </c>
      <c r="I12" s="47">
        <f>' Račun prihoda i rashoda '!H47</f>
        <v>0</v>
      </c>
      <c r="J12" s="47">
        <f>' Račun prihoda i rashoda '!I47</f>
        <v>0</v>
      </c>
    </row>
    <row r="13" spans="1:19" x14ac:dyDescent="0.25">
      <c r="A13" s="179" t="s">
        <v>4</v>
      </c>
      <c r="B13" s="178"/>
      <c r="C13" s="178"/>
      <c r="D13" s="178"/>
      <c r="E13" s="178"/>
      <c r="F13" s="47">
        <f>' Račun prihoda i rashoda '!E72</f>
        <v>884066.63000000012</v>
      </c>
      <c r="G13" s="108">
        <f>H13-F13</f>
        <v>16573.119999999879</v>
      </c>
      <c r="H13" s="47">
        <f>' Račun prihoda i rashoda '!G72</f>
        <v>900639.75</v>
      </c>
      <c r="I13" s="47">
        <f>' Račun prihoda i rashoda '!H72</f>
        <v>0</v>
      </c>
      <c r="J13" s="47">
        <f>' Račun prihoda i rashoda '!I72</f>
        <v>0</v>
      </c>
      <c r="K13" s="35"/>
      <c r="L13" s="35"/>
      <c r="M13" s="35"/>
      <c r="N13" s="35"/>
      <c r="O13" s="35"/>
      <c r="P13" s="35"/>
      <c r="Q13" s="35"/>
      <c r="R13" s="35"/>
      <c r="S13" s="35"/>
    </row>
    <row r="14" spans="1:19" x14ac:dyDescent="0.25">
      <c r="A14" s="168" t="s">
        <v>73</v>
      </c>
      <c r="B14" s="182"/>
      <c r="C14" s="182"/>
      <c r="D14" s="182"/>
      <c r="E14" s="183"/>
      <c r="F14" s="47">
        <f>' Račun prihoda i rashoda '!E86</f>
        <v>35658.36</v>
      </c>
      <c r="G14" s="108">
        <f>H14-F14</f>
        <v>18788.57</v>
      </c>
      <c r="H14" s="47">
        <f>' Račun prihoda i rashoda '!G86</f>
        <v>54446.93</v>
      </c>
      <c r="I14" s="47"/>
      <c r="J14" s="47">
        <f>I14</f>
        <v>0</v>
      </c>
      <c r="K14" s="35"/>
      <c r="L14" s="35"/>
      <c r="M14" s="35"/>
      <c r="N14" s="35"/>
      <c r="O14" s="35"/>
      <c r="P14" s="35"/>
      <c r="Q14" s="35"/>
      <c r="R14" s="35"/>
      <c r="S14" s="35"/>
    </row>
    <row r="15" spans="1:19" x14ac:dyDescent="0.25">
      <c r="A15" s="158" t="s">
        <v>5</v>
      </c>
      <c r="B15" s="159"/>
      <c r="C15" s="159"/>
      <c r="D15" s="159"/>
      <c r="E15" s="159"/>
      <c r="F15" s="46">
        <f>SUM(F8-F11)</f>
        <v>0</v>
      </c>
      <c r="G15" s="107"/>
      <c r="H15" s="46">
        <f>SUM(H8-H11)</f>
        <v>52202.249999998137</v>
      </c>
      <c r="I15" s="46">
        <f>SUM(I8-I11)</f>
        <v>0</v>
      </c>
      <c r="J15" s="46">
        <f>SUM(J8-J11)</f>
        <v>0</v>
      </c>
    </row>
    <row r="16" spans="1:19" x14ac:dyDescent="0.25">
      <c r="A16" s="9"/>
      <c r="B16" s="50"/>
      <c r="C16" s="50"/>
      <c r="D16" s="50"/>
      <c r="E16" s="50"/>
      <c r="F16" s="51"/>
      <c r="G16" s="51"/>
      <c r="H16" s="51"/>
      <c r="I16" s="51"/>
      <c r="J16" s="51"/>
    </row>
    <row r="17" spans="1:10" ht="18" customHeight="1" x14ac:dyDescent="0.25">
      <c r="A17" s="160" t="s">
        <v>32</v>
      </c>
      <c r="B17" s="161"/>
      <c r="C17" s="161"/>
      <c r="D17" s="161"/>
      <c r="E17" s="161"/>
      <c r="F17" s="161"/>
      <c r="G17" s="161"/>
      <c r="H17" s="161"/>
      <c r="I17" s="161"/>
      <c r="J17" s="161"/>
    </row>
    <row r="18" spans="1:10" x14ac:dyDescent="0.25">
      <c r="A18" s="9"/>
      <c r="B18" s="50"/>
      <c r="C18" s="50"/>
      <c r="D18" s="50"/>
      <c r="E18" s="50"/>
      <c r="F18" s="51"/>
      <c r="G18" s="51"/>
      <c r="H18" s="51"/>
      <c r="I18" s="51"/>
      <c r="J18" s="51"/>
    </row>
    <row r="19" spans="1:10" ht="42.75" x14ac:dyDescent="0.25">
      <c r="A19" s="41"/>
      <c r="B19" s="42"/>
      <c r="C19" s="42"/>
      <c r="D19" s="43"/>
      <c r="E19" s="44"/>
      <c r="F19" s="45" t="s">
        <v>34</v>
      </c>
      <c r="G19" s="45" t="s">
        <v>143</v>
      </c>
      <c r="H19" s="106" t="s">
        <v>160</v>
      </c>
      <c r="I19" s="45" t="s">
        <v>35</v>
      </c>
      <c r="J19" s="45" t="s">
        <v>36</v>
      </c>
    </row>
    <row r="20" spans="1:10" ht="15.75" customHeight="1" x14ac:dyDescent="0.25">
      <c r="A20" s="173" t="s">
        <v>7</v>
      </c>
      <c r="B20" s="180"/>
      <c r="C20" s="180"/>
      <c r="D20" s="180"/>
      <c r="E20" s="181"/>
      <c r="F20" s="47">
        <v>35658.449999999997</v>
      </c>
      <c r="G20" s="47">
        <v>39495.839999999997</v>
      </c>
      <c r="H20" s="47">
        <f>F20+G20</f>
        <v>75154.289999999994</v>
      </c>
      <c r="I20" s="47">
        <v>0</v>
      </c>
      <c r="J20" s="47">
        <f>I20</f>
        <v>0</v>
      </c>
    </row>
    <row r="21" spans="1:10" x14ac:dyDescent="0.25">
      <c r="A21" s="173" t="s">
        <v>8</v>
      </c>
      <c r="B21" s="169"/>
      <c r="C21" s="169"/>
      <c r="D21" s="169"/>
      <c r="E21" s="169"/>
      <c r="F21" s="47">
        <v>35658.449999999997</v>
      </c>
      <c r="G21" s="47">
        <v>18788.57</v>
      </c>
      <c r="H21" s="47">
        <f>F21+G21</f>
        <v>54447.02</v>
      </c>
      <c r="I21" s="47"/>
      <c r="J21" s="47">
        <f>I21</f>
        <v>0</v>
      </c>
    </row>
    <row r="22" spans="1:10" x14ac:dyDescent="0.25">
      <c r="A22" s="158" t="s">
        <v>9</v>
      </c>
      <c r="B22" s="159"/>
      <c r="C22" s="159"/>
      <c r="D22" s="159"/>
      <c r="E22" s="159"/>
      <c r="F22" s="46">
        <f>F20-F21</f>
        <v>0</v>
      </c>
      <c r="G22" s="46">
        <f t="shared" ref="G22:J22" si="1">G20-G21</f>
        <v>20707.269999999997</v>
      </c>
      <c r="H22" s="46">
        <f t="shared" si="1"/>
        <v>20707.269999999997</v>
      </c>
      <c r="I22" s="46">
        <f t="shared" si="1"/>
        <v>0</v>
      </c>
      <c r="J22" s="46">
        <f t="shared" si="1"/>
        <v>0</v>
      </c>
    </row>
    <row r="23" spans="1:10" x14ac:dyDescent="0.25">
      <c r="A23" s="52"/>
      <c r="B23" s="50"/>
      <c r="C23" s="50"/>
      <c r="D23" s="50"/>
      <c r="E23" s="50"/>
      <c r="F23" s="51"/>
      <c r="G23" s="51"/>
      <c r="H23" s="51"/>
      <c r="I23" s="51"/>
      <c r="J23" s="51"/>
    </row>
    <row r="24" spans="1:10" ht="18" customHeight="1" x14ac:dyDescent="0.25">
      <c r="A24" s="160" t="s">
        <v>38</v>
      </c>
      <c r="B24" s="161"/>
      <c r="C24" s="161"/>
      <c r="D24" s="161"/>
      <c r="E24" s="161"/>
      <c r="F24" s="161"/>
      <c r="G24" s="161"/>
      <c r="H24" s="161"/>
      <c r="I24" s="161"/>
      <c r="J24" s="161"/>
    </row>
    <row r="25" spans="1:10" x14ac:dyDescent="0.25">
      <c r="A25" s="52"/>
      <c r="B25" s="50"/>
      <c r="C25" s="50"/>
      <c r="D25" s="50"/>
      <c r="E25" s="50"/>
      <c r="F25" s="51"/>
      <c r="G25" s="51"/>
      <c r="H25" s="51"/>
      <c r="I25" s="51"/>
      <c r="J25" s="51"/>
    </row>
    <row r="26" spans="1:10" ht="42.75" x14ac:dyDescent="0.25">
      <c r="A26" s="170" t="s">
        <v>144</v>
      </c>
      <c r="B26" s="171"/>
      <c r="C26" s="171"/>
      <c r="D26" s="171"/>
      <c r="E26" s="172"/>
      <c r="F26" s="45" t="s">
        <v>34</v>
      </c>
      <c r="G26" s="45" t="s">
        <v>143</v>
      </c>
      <c r="H26" s="106" t="s">
        <v>160</v>
      </c>
      <c r="I26" s="45" t="s">
        <v>35</v>
      </c>
      <c r="J26" s="45" t="s">
        <v>36</v>
      </c>
    </row>
    <row r="27" spans="1:10" ht="27.75" customHeight="1" x14ac:dyDescent="0.25">
      <c r="A27" s="162" t="s">
        <v>33</v>
      </c>
      <c r="B27" s="163"/>
      <c r="C27" s="163"/>
      <c r="D27" s="163"/>
      <c r="E27" s="164"/>
      <c r="F27" s="53">
        <f>F28</f>
        <v>0</v>
      </c>
      <c r="G27" s="53">
        <v>-52202.25</v>
      </c>
      <c r="H27" s="53">
        <f>G27</f>
        <v>-52202.25</v>
      </c>
      <c r="I27" s="53">
        <f>I15</f>
        <v>0</v>
      </c>
      <c r="J27" s="56">
        <f>J15</f>
        <v>0</v>
      </c>
    </row>
    <row r="28" spans="1:10" ht="30" customHeight="1" x14ac:dyDescent="0.25">
      <c r="A28" s="165" t="s">
        <v>6</v>
      </c>
      <c r="B28" s="166"/>
      <c r="C28" s="166"/>
      <c r="D28" s="166"/>
      <c r="E28" s="167"/>
      <c r="F28" s="54">
        <f>F15</f>
        <v>0</v>
      </c>
      <c r="G28" s="54">
        <v>0</v>
      </c>
      <c r="H28" s="54">
        <v>-52202.25</v>
      </c>
      <c r="I28" s="54">
        <f>I15</f>
        <v>0</v>
      </c>
      <c r="J28" s="57">
        <f t="shared" ref="J28" si="2">J15</f>
        <v>0</v>
      </c>
    </row>
    <row r="29" spans="1:10" x14ac:dyDescent="0.25">
      <c r="F29" s="55"/>
      <c r="G29" s="55"/>
      <c r="H29" s="55"/>
      <c r="I29" s="55"/>
      <c r="J29" s="55"/>
    </row>
    <row r="30" spans="1:10" x14ac:dyDescent="0.25">
      <c r="F30" s="55"/>
      <c r="G30" s="55"/>
      <c r="H30" s="55"/>
      <c r="I30" s="55"/>
      <c r="J30" s="55"/>
    </row>
    <row r="31" spans="1:10" ht="23.25" customHeight="1" x14ac:dyDescent="0.25">
      <c r="A31" s="168" t="s">
        <v>10</v>
      </c>
      <c r="B31" s="169"/>
      <c r="C31" s="169"/>
      <c r="D31" s="169"/>
      <c r="E31" s="169"/>
      <c r="F31" s="47">
        <v>0</v>
      </c>
      <c r="G31" s="47"/>
      <c r="H31" s="47">
        <v>0</v>
      </c>
      <c r="I31" s="47">
        <v>0</v>
      </c>
      <c r="J31" s="47">
        <v>0</v>
      </c>
    </row>
    <row r="32" spans="1:10" ht="11.25" customHeight="1" x14ac:dyDescent="0.25">
      <c r="A32" s="6"/>
      <c r="B32" s="7"/>
      <c r="C32" s="7"/>
      <c r="D32" s="7"/>
      <c r="E32" s="7"/>
      <c r="F32" s="8"/>
      <c r="G32" s="8"/>
      <c r="H32" s="8"/>
      <c r="I32" s="8"/>
      <c r="J32" s="8"/>
    </row>
  </sheetData>
  <mergeCells count="19">
    <mergeCell ref="A21:E21"/>
    <mergeCell ref="A1:J1"/>
    <mergeCell ref="A3:J3"/>
    <mergeCell ref="A5:J5"/>
    <mergeCell ref="A8:E8"/>
    <mergeCell ref="A9:E9"/>
    <mergeCell ref="A10:E10"/>
    <mergeCell ref="A12:E12"/>
    <mergeCell ref="A13:E13"/>
    <mergeCell ref="A15:E15"/>
    <mergeCell ref="A17:J17"/>
    <mergeCell ref="A20:E20"/>
    <mergeCell ref="A14:E14"/>
    <mergeCell ref="A22:E22"/>
    <mergeCell ref="A24:J24"/>
    <mergeCell ref="A27:E27"/>
    <mergeCell ref="A28:E28"/>
    <mergeCell ref="A31:E31"/>
    <mergeCell ref="A26:E26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topLeftCell="A79" workbookViewId="0">
      <selection activeCell="N51" sqref="N51"/>
    </sheetView>
  </sheetViews>
  <sheetFormatPr defaultRowHeight="15" x14ac:dyDescent="0.25"/>
  <cols>
    <col min="1" max="1" width="8" style="2" customWidth="1"/>
    <col min="2" max="2" width="6.5703125" style="2" customWidth="1"/>
    <col min="3" max="3" width="6" style="2" customWidth="1"/>
    <col min="4" max="4" width="29" style="2" customWidth="1"/>
    <col min="5" max="5" width="15.7109375" style="2" bestFit="1" customWidth="1"/>
    <col min="6" max="6" width="15.28515625" style="2" customWidth="1"/>
    <col min="7" max="7" width="19.7109375" style="2" customWidth="1"/>
    <col min="8" max="8" width="12" style="2" customWidth="1"/>
    <col min="9" max="9" width="12.28515625" style="2" customWidth="1"/>
    <col min="10" max="13" width="9.140625" style="2"/>
    <col min="14" max="14" width="9.28515625" style="2" bestFit="1" customWidth="1"/>
    <col min="15" max="16384" width="9.140625" style="2"/>
  </cols>
  <sheetData>
    <row r="1" spans="1:10" ht="42" customHeight="1" x14ac:dyDescent="0.25">
      <c r="A1" s="174" t="s">
        <v>158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8" customHeight="1" x14ac:dyDescent="0.25">
      <c r="A2" s="207">
        <v>45000</v>
      </c>
      <c r="B2" s="208"/>
      <c r="C2" s="58"/>
      <c r="D2" s="58"/>
      <c r="E2" s="58"/>
      <c r="F2" s="75"/>
      <c r="G2" s="75"/>
      <c r="H2" s="58"/>
      <c r="I2" s="58"/>
    </row>
    <row r="3" spans="1:10" ht="18" customHeight="1" x14ac:dyDescent="0.25">
      <c r="A3" s="153"/>
      <c r="B3" s="154"/>
      <c r="C3" s="149"/>
      <c r="D3" s="149"/>
      <c r="E3" s="149"/>
      <c r="F3" s="149"/>
      <c r="G3" s="149"/>
      <c r="H3" s="149"/>
      <c r="I3" s="149"/>
    </row>
    <row r="4" spans="1:10" x14ac:dyDescent="0.25">
      <c r="A4" s="58"/>
      <c r="B4" s="58"/>
      <c r="C4" s="58"/>
      <c r="D4" s="58" t="s">
        <v>26</v>
      </c>
      <c r="E4" s="58"/>
      <c r="F4" s="75"/>
      <c r="G4" s="75"/>
      <c r="H4" s="59"/>
      <c r="I4" s="59"/>
    </row>
    <row r="5" spans="1:10" x14ac:dyDescent="0.25">
      <c r="A5" s="149"/>
      <c r="B5" s="149"/>
      <c r="C5" s="149"/>
      <c r="D5" s="149"/>
      <c r="E5" s="149"/>
      <c r="F5" s="149"/>
      <c r="G5" s="149"/>
      <c r="H5" s="59"/>
      <c r="I5" s="59"/>
    </row>
    <row r="6" spans="1:10" ht="18" customHeight="1" x14ac:dyDescent="0.25">
      <c r="A6" s="174" t="s">
        <v>12</v>
      </c>
      <c r="B6" s="200"/>
      <c r="C6" s="200"/>
      <c r="D6" s="200"/>
      <c r="E6" s="200"/>
      <c r="F6" s="200"/>
      <c r="G6" s="200"/>
      <c r="H6" s="200"/>
      <c r="I6" s="200"/>
    </row>
    <row r="7" spans="1:10" x14ac:dyDescent="0.25">
      <c r="A7" s="174" t="s">
        <v>1</v>
      </c>
      <c r="B7" s="201"/>
      <c r="C7" s="201"/>
      <c r="D7" s="201"/>
      <c r="E7" s="201"/>
      <c r="F7" s="201"/>
      <c r="G7" s="201"/>
      <c r="H7" s="201"/>
      <c r="I7" s="201"/>
    </row>
    <row r="8" spans="1:10" x14ac:dyDescent="0.25">
      <c r="A8" s="149"/>
      <c r="B8" s="152"/>
      <c r="C8" s="152"/>
      <c r="D8" s="152"/>
      <c r="E8" s="152"/>
      <c r="F8" s="152"/>
      <c r="G8" s="152"/>
      <c r="H8" s="152"/>
      <c r="I8" s="152"/>
    </row>
    <row r="9" spans="1:10" x14ac:dyDescent="0.25">
      <c r="A9" s="205" t="s">
        <v>121</v>
      </c>
      <c r="B9" s="206"/>
      <c r="C9" s="206"/>
      <c r="D9" s="206"/>
      <c r="E9" s="58"/>
      <c r="F9" s="75"/>
      <c r="G9" s="75"/>
      <c r="H9" s="59"/>
      <c r="I9" s="15" t="s">
        <v>74</v>
      </c>
    </row>
    <row r="10" spans="1:10" ht="57" x14ac:dyDescent="0.25">
      <c r="A10" s="76" t="s">
        <v>13</v>
      </c>
      <c r="B10" s="60" t="s">
        <v>14</v>
      </c>
      <c r="C10" s="60" t="s">
        <v>15</v>
      </c>
      <c r="D10" s="60" t="s">
        <v>11</v>
      </c>
      <c r="E10" s="76" t="s">
        <v>34</v>
      </c>
      <c r="F10" s="76" t="s">
        <v>111</v>
      </c>
      <c r="G10" s="28" t="s">
        <v>160</v>
      </c>
      <c r="H10" s="76" t="s">
        <v>35</v>
      </c>
      <c r="I10" s="76" t="s">
        <v>36</v>
      </c>
    </row>
    <row r="11" spans="1:10" x14ac:dyDescent="0.25">
      <c r="A11" s="61">
        <v>6</v>
      </c>
      <c r="B11" s="61"/>
      <c r="C11" s="64"/>
      <c r="D11" s="61" t="s">
        <v>1</v>
      </c>
      <c r="E11" s="115">
        <f>E12+E17+E19+E23+E25+E30+E32</f>
        <v>8986147.9000000004</v>
      </c>
      <c r="F11" s="115"/>
      <c r="G11" s="115">
        <f>G12+G17+G19+G23+G25+G30+G32</f>
        <v>9477518.0800000001</v>
      </c>
      <c r="H11" s="115">
        <f>H12+H17+H19+H23+H25+H30+H32</f>
        <v>0</v>
      </c>
      <c r="I11" s="115">
        <f>I12+I17+I19+I23+I25+I30+I32</f>
        <v>0</v>
      </c>
    </row>
    <row r="12" spans="1:10" ht="25.5" x14ac:dyDescent="0.25">
      <c r="A12" s="61"/>
      <c r="B12" s="61">
        <v>63</v>
      </c>
      <c r="C12" s="64"/>
      <c r="D12" s="61" t="s">
        <v>52</v>
      </c>
      <c r="E12" s="115">
        <f>E13+E14+E15+E16</f>
        <v>40148.65</v>
      </c>
      <c r="F12" s="115"/>
      <c r="G12" s="115">
        <f>G13+G14+G15+G16</f>
        <v>24000</v>
      </c>
      <c r="H12" s="115">
        <f>H13+H14+H15+H16</f>
        <v>0</v>
      </c>
      <c r="I12" s="115">
        <f>I13+I14+I15+I16</f>
        <v>0</v>
      </c>
    </row>
    <row r="13" spans="1:10" x14ac:dyDescent="0.25">
      <c r="A13" s="61"/>
      <c r="B13" s="61"/>
      <c r="C13" s="64">
        <v>41</v>
      </c>
      <c r="D13" s="62" t="s">
        <v>122</v>
      </c>
      <c r="E13" s="115"/>
      <c r="F13" s="115"/>
      <c r="G13" s="116">
        <f>E13+F13</f>
        <v>0</v>
      </c>
      <c r="H13" s="116">
        <f>G13*1.025</f>
        <v>0</v>
      </c>
      <c r="I13" s="116">
        <f>H13*1.025</f>
        <v>0</v>
      </c>
    </row>
    <row r="14" spans="1:10" x14ac:dyDescent="0.25">
      <c r="A14" s="61"/>
      <c r="B14" s="61"/>
      <c r="C14" s="64">
        <v>51</v>
      </c>
      <c r="D14" s="64" t="s">
        <v>56</v>
      </c>
      <c r="E14" s="117"/>
      <c r="F14" s="117"/>
      <c r="G14" s="116">
        <f t="shared" ref="G14:G16" si="0">E14+F14</f>
        <v>0</v>
      </c>
      <c r="H14" s="116">
        <f t="shared" ref="H14:I16" si="1">G14*1.025</f>
        <v>0</v>
      </c>
      <c r="I14" s="116">
        <f t="shared" si="1"/>
        <v>0</v>
      </c>
    </row>
    <row r="15" spans="1:10" x14ac:dyDescent="0.25">
      <c r="A15" s="117"/>
      <c r="B15" s="117"/>
      <c r="C15" s="118">
        <v>53</v>
      </c>
      <c r="D15" s="117" t="s">
        <v>123</v>
      </c>
      <c r="E15" s="117"/>
      <c r="F15" s="117"/>
      <c r="G15" s="116">
        <f t="shared" si="0"/>
        <v>0</v>
      </c>
      <c r="H15" s="116">
        <f t="shared" si="1"/>
        <v>0</v>
      </c>
      <c r="I15" s="116">
        <f t="shared" si="1"/>
        <v>0</v>
      </c>
    </row>
    <row r="16" spans="1:10" x14ac:dyDescent="0.25">
      <c r="A16" s="61"/>
      <c r="B16" s="61"/>
      <c r="C16" s="64">
        <v>54</v>
      </c>
      <c r="D16" s="64" t="s">
        <v>55</v>
      </c>
      <c r="E16" s="119">
        <v>40148.65</v>
      </c>
      <c r="F16" s="119">
        <v>-16148.65</v>
      </c>
      <c r="G16" s="116">
        <f t="shared" si="0"/>
        <v>24000</v>
      </c>
      <c r="H16" s="116"/>
      <c r="I16" s="116">
        <f t="shared" si="1"/>
        <v>0</v>
      </c>
    </row>
    <row r="17" spans="1:18" s="3" customFormat="1" x14ac:dyDescent="0.25">
      <c r="A17" s="61"/>
      <c r="B17" s="61">
        <v>64</v>
      </c>
      <c r="C17" s="61"/>
      <c r="D17" s="61" t="s">
        <v>45</v>
      </c>
      <c r="E17" s="115">
        <f>E18</f>
        <v>265.45</v>
      </c>
      <c r="F17" s="115"/>
      <c r="G17" s="115">
        <f t="shared" ref="G17:I17" si="2">G18</f>
        <v>265.45</v>
      </c>
      <c r="H17" s="115">
        <f t="shared" si="2"/>
        <v>0</v>
      </c>
      <c r="I17" s="115">
        <f t="shared" si="2"/>
        <v>0</v>
      </c>
    </row>
    <row r="18" spans="1:18" x14ac:dyDescent="0.25">
      <c r="A18" s="64"/>
      <c r="B18" s="64"/>
      <c r="C18" s="64">
        <v>31</v>
      </c>
      <c r="D18" s="64" t="s">
        <v>30</v>
      </c>
      <c r="E18" s="119">
        <v>265.45</v>
      </c>
      <c r="F18" s="119">
        <v>0</v>
      </c>
      <c r="G18" s="119">
        <f>E18+F18</f>
        <v>265.45</v>
      </c>
      <c r="H18" s="119"/>
      <c r="I18" s="119">
        <f t="shared" ref="I18:I32" si="3">H18*1.025</f>
        <v>0</v>
      </c>
      <c r="K18" s="4"/>
      <c r="L18" s="4"/>
      <c r="M18" s="4"/>
      <c r="N18" s="4"/>
      <c r="O18" s="4"/>
      <c r="P18" s="4"/>
      <c r="Q18" s="4"/>
    </row>
    <row r="19" spans="1:18" ht="38.25" customHeight="1" x14ac:dyDescent="0.25">
      <c r="A19" s="63"/>
      <c r="B19" s="65">
        <v>65</v>
      </c>
      <c r="C19" s="63"/>
      <c r="D19" s="61" t="s">
        <v>124</v>
      </c>
      <c r="E19" s="115">
        <f>E20+E21+E22</f>
        <v>132722.81</v>
      </c>
      <c r="F19" s="115"/>
      <c r="G19" s="115">
        <f t="shared" ref="G19:I19" si="4">G20+G21+G22</f>
        <v>147905.97</v>
      </c>
      <c r="H19" s="115">
        <f t="shared" si="4"/>
        <v>0</v>
      </c>
      <c r="I19" s="115">
        <f t="shared" si="4"/>
        <v>0</v>
      </c>
    </row>
    <row r="20" spans="1:18" x14ac:dyDescent="0.25">
      <c r="A20" s="63"/>
      <c r="B20" s="65"/>
      <c r="C20" s="63">
        <v>11</v>
      </c>
      <c r="D20" s="62" t="s">
        <v>61</v>
      </c>
      <c r="E20" s="116"/>
      <c r="F20" s="116">
        <v>0</v>
      </c>
      <c r="G20" s="116">
        <f>E20+F20</f>
        <v>0</v>
      </c>
      <c r="H20" s="119">
        <f>G20*1.025</f>
        <v>0</v>
      </c>
      <c r="I20" s="119">
        <f>H20*1.025</f>
        <v>0</v>
      </c>
    </row>
    <row r="21" spans="1:18" x14ac:dyDescent="0.25">
      <c r="A21" s="63"/>
      <c r="B21" s="65"/>
      <c r="C21" s="63">
        <v>31</v>
      </c>
      <c r="D21" s="62" t="s">
        <v>30</v>
      </c>
      <c r="E21" s="116">
        <v>39816.839999999997</v>
      </c>
      <c r="F21" s="116">
        <v>15183.16</v>
      </c>
      <c r="G21" s="116">
        <f t="shared" ref="G21:G22" si="5">E21+F21</f>
        <v>55000</v>
      </c>
      <c r="H21" s="119"/>
      <c r="I21" s="119">
        <f t="shared" ref="I21:I22" si="6">H21*1.025</f>
        <v>0</v>
      </c>
    </row>
    <row r="22" spans="1:18" x14ac:dyDescent="0.25">
      <c r="A22" s="65"/>
      <c r="B22" s="65"/>
      <c r="C22" s="63">
        <v>53</v>
      </c>
      <c r="D22" s="67" t="s">
        <v>57</v>
      </c>
      <c r="E22" s="119">
        <v>92905.97</v>
      </c>
      <c r="F22" s="119">
        <v>0</v>
      </c>
      <c r="G22" s="116">
        <f t="shared" si="5"/>
        <v>92905.97</v>
      </c>
      <c r="H22" s="119"/>
      <c r="I22" s="119">
        <f t="shared" si="6"/>
        <v>0</v>
      </c>
    </row>
    <row r="23" spans="1:18" ht="25.5" x14ac:dyDescent="0.25">
      <c r="A23" s="65"/>
      <c r="B23" s="65">
        <v>66</v>
      </c>
      <c r="C23" s="65"/>
      <c r="D23" s="61" t="s">
        <v>125</v>
      </c>
      <c r="E23" s="115">
        <v>418766.63</v>
      </c>
      <c r="F23" s="115"/>
      <c r="G23" s="115">
        <f>G24</f>
        <v>372143.84</v>
      </c>
      <c r="H23" s="115">
        <f>H24</f>
        <v>0</v>
      </c>
      <c r="I23" s="115">
        <f t="shared" si="3"/>
        <v>0</v>
      </c>
    </row>
    <row r="24" spans="1:18" x14ac:dyDescent="0.25">
      <c r="A24" s="65"/>
      <c r="B24" s="65"/>
      <c r="C24" s="63">
        <v>31</v>
      </c>
      <c r="D24" s="67" t="s">
        <v>30</v>
      </c>
      <c r="E24" s="119">
        <f>SUM(E23)</f>
        <v>418766.63</v>
      </c>
      <c r="F24" s="119">
        <v>-46622.79</v>
      </c>
      <c r="G24" s="119">
        <f>E24+F24</f>
        <v>372143.84</v>
      </c>
      <c r="H24" s="119"/>
      <c r="I24" s="119">
        <f t="shared" si="3"/>
        <v>0</v>
      </c>
    </row>
    <row r="25" spans="1:18" ht="38.25" x14ac:dyDescent="0.25">
      <c r="A25" s="65"/>
      <c r="B25" s="65">
        <v>67</v>
      </c>
      <c r="C25" s="65"/>
      <c r="D25" s="61" t="s">
        <v>37</v>
      </c>
      <c r="E25" s="115">
        <f>E26+E27+E28+E29</f>
        <v>8393978.9199999999</v>
      </c>
      <c r="F25" s="115"/>
      <c r="G25" s="115">
        <f t="shared" ref="G25:I25" si="7">G26+G27+G28+G29</f>
        <v>8932937.3800000008</v>
      </c>
      <c r="H25" s="115">
        <f t="shared" si="7"/>
        <v>0</v>
      </c>
      <c r="I25" s="115">
        <f t="shared" si="7"/>
        <v>0</v>
      </c>
      <c r="N25" s="2">
        <v>31</v>
      </c>
    </row>
    <row r="26" spans="1:18" x14ac:dyDescent="0.25">
      <c r="A26" s="65"/>
      <c r="B26" s="65"/>
      <c r="C26" s="74">
        <v>11</v>
      </c>
      <c r="D26" s="62" t="s">
        <v>61</v>
      </c>
      <c r="E26" s="116">
        <v>65189.59</v>
      </c>
      <c r="F26" s="116">
        <v>149288.57</v>
      </c>
      <c r="G26" s="116">
        <f>E26+F26</f>
        <v>214478.16</v>
      </c>
      <c r="H26" s="119"/>
      <c r="I26" s="119">
        <f t="shared" si="3"/>
        <v>0</v>
      </c>
    </row>
    <row r="27" spans="1:18" ht="25.5" x14ac:dyDescent="0.25">
      <c r="A27" s="63"/>
      <c r="B27" s="63"/>
      <c r="C27" s="63">
        <v>41</v>
      </c>
      <c r="D27" s="64" t="s">
        <v>46</v>
      </c>
      <c r="E27" s="119">
        <v>7519180.2000000002</v>
      </c>
      <c r="F27" s="119">
        <v>389669.89</v>
      </c>
      <c r="G27" s="116">
        <f t="shared" ref="G27:G29" si="8">E27+F27</f>
        <v>7908850.0899999999</v>
      </c>
      <c r="H27" s="119"/>
      <c r="I27" s="119">
        <f t="shared" si="3"/>
        <v>0</v>
      </c>
      <c r="K27" s="4"/>
      <c r="L27" s="4"/>
      <c r="M27" s="4"/>
      <c r="N27" s="4"/>
      <c r="O27" s="4"/>
      <c r="P27" s="4"/>
      <c r="Q27" s="4"/>
      <c r="R27" s="4"/>
    </row>
    <row r="28" spans="1:18" ht="25.5" x14ac:dyDescent="0.25">
      <c r="A28" s="63"/>
      <c r="B28" s="63"/>
      <c r="C28" s="74">
        <v>45</v>
      </c>
      <c r="D28" s="62" t="s">
        <v>126</v>
      </c>
      <c r="E28" s="116">
        <v>809609.13</v>
      </c>
      <c r="F28" s="116"/>
      <c r="G28" s="116">
        <f t="shared" si="8"/>
        <v>809609.13</v>
      </c>
      <c r="H28" s="119"/>
      <c r="I28" s="119">
        <f>H28</f>
        <v>0</v>
      </c>
      <c r="K28" s="4"/>
      <c r="L28" s="4"/>
      <c r="M28" s="4"/>
      <c r="N28" s="4"/>
      <c r="O28" s="4"/>
      <c r="P28" s="4"/>
      <c r="Q28" s="4"/>
      <c r="R28" s="4"/>
    </row>
    <row r="29" spans="1:18" x14ac:dyDescent="0.25">
      <c r="A29" s="63"/>
      <c r="B29" s="63"/>
      <c r="C29" s="74">
        <v>51</v>
      </c>
      <c r="D29" s="62" t="s">
        <v>48</v>
      </c>
      <c r="E29" s="120">
        <v>0</v>
      </c>
      <c r="F29" s="120"/>
      <c r="G29" s="116">
        <f t="shared" si="8"/>
        <v>0</v>
      </c>
      <c r="H29" s="119">
        <f t="shared" ref="H29" si="9">G29*1.025</f>
        <v>0</v>
      </c>
      <c r="I29" s="119">
        <f t="shared" ref="I29" si="10">H29*1.025</f>
        <v>0</v>
      </c>
      <c r="K29" s="4"/>
      <c r="L29" s="4"/>
      <c r="M29" s="4"/>
      <c r="N29" s="4"/>
      <c r="O29" s="4"/>
      <c r="P29" s="4"/>
      <c r="Q29" s="4"/>
      <c r="R29" s="4"/>
    </row>
    <row r="30" spans="1:18" ht="25.5" x14ac:dyDescent="0.25">
      <c r="A30" s="63"/>
      <c r="B30" s="65">
        <v>68</v>
      </c>
      <c r="C30" s="63"/>
      <c r="D30" s="61" t="s">
        <v>44</v>
      </c>
      <c r="E30" s="121">
        <f>E31+E32</f>
        <v>265.44</v>
      </c>
      <c r="F30" s="121"/>
      <c r="G30" s="121">
        <f t="shared" ref="G30:I30" si="11">G31+G32</f>
        <v>265.44</v>
      </c>
      <c r="H30" s="121">
        <f t="shared" si="11"/>
        <v>0</v>
      </c>
      <c r="I30" s="121">
        <f t="shared" si="11"/>
        <v>0</v>
      </c>
      <c r="K30" s="4"/>
      <c r="L30" s="4"/>
      <c r="M30" s="4"/>
      <c r="N30" s="4"/>
      <c r="O30" s="4"/>
      <c r="P30" s="4"/>
      <c r="Q30" s="4"/>
      <c r="R30" s="4"/>
    </row>
    <row r="31" spans="1:18" x14ac:dyDescent="0.25">
      <c r="A31" s="63"/>
      <c r="B31" s="63"/>
      <c r="C31" s="63">
        <v>31</v>
      </c>
      <c r="D31" s="64" t="s">
        <v>30</v>
      </c>
      <c r="E31" s="122">
        <v>265.44</v>
      </c>
      <c r="F31" s="122"/>
      <c r="G31" s="122">
        <f>E31+F31</f>
        <v>265.44</v>
      </c>
      <c r="H31" s="122"/>
      <c r="I31" s="122">
        <f t="shared" si="3"/>
        <v>0</v>
      </c>
    </row>
    <row r="32" spans="1:18" x14ac:dyDescent="0.25">
      <c r="A32" s="63"/>
      <c r="B32" s="65"/>
      <c r="C32" s="63">
        <v>18</v>
      </c>
      <c r="D32" s="64" t="s">
        <v>42</v>
      </c>
      <c r="E32" s="120">
        <v>0</v>
      </c>
      <c r="F32" s="121"/>
      <c r="G32" s="122">
        <f>E32+F32</f>
        <v>0</v>
      </c>
      <c r="H32" s="122">
        <f>G32*1.025</f>
        <v>0</v>
      </c>
      <c r="I32" s="122">
        <f t="shared" si="3"/>
        <v>0</v>
      </c>
    </row>
    <row r="33" spans="1:9" ht="25.5" x14ac:dyDescent="0.25">
      <c r="A33" s="65">
        <v>7</v>
      </c>
      <c r="B33" s="65"/>
      <c r="C33" s="63"/>
      <c r="D33" s="61" t="s">
        <v>53</v>
      </c>
      <c r="E33" s="121">
        <f>E34</f>
        <v>0</v>
      </c>
      <c r="F33" s="121"/>
      <c r="G33" s="121">
        <f t="shared" ref="G33:I34" si="12">G34</f>
        <v>0</v>
      </c>
      <c r="H33" s="121">
        <f t="shared" si="12"/>
        <v>0</v>
      </c>
      <c r="I33" s="121">
        <f t="shared" si="12"/>
        <v>0</v>
      </c>
    </row>
    <row r="34" spans="1:9" s="3" customFormat="1" ht="38.25" x14ac:dyDescent="0.25">
      <c r="A34" s="65"/>
      <c r="B34" s="65">
        <v>72</v>
      </c>
      <c r="C34" s="65"/>
      <c r="D34" s="68" t="s">
        <v>127</v>
      </c>
      <c r="E34" s="123">
        <f>E35</f>
        <v>0</v>
      </c>
      <c r="F34" s="122"/>
      <c r="G34" s="122"/>
      <c r="H34" s="123">
        <f t="shared" si="12"/>
        <v>0</v>
      </c>
      <c r="I34" s="123">
        <f t="shared" si="12"/>
        <v>0</v>
      </c>
    </row>
    <row r="35" spans="1:9" x14ac:dyDescent="0.25">
      <c r="A35" s="63"/>
      <c r="B35" s="65"/>
      <c r="C35" s="63">
        <v>31</v>
      </c>
      <c r="D35" s="64" t="s">
        <v>30</v>
      </c>
      <c r="E35" s="122">
        <v>0</v>
      </c>
      <c r="F35" s="122"/>
      <c r="G35" s="122">
        <f>E35+F35</f>
        <v>0</v>
      </c>
      <c r="H35" s="120">
        <f>G35*1.025</f>
        <v>0</v>
      </c>
      <c r="I35" s="120">
        <f>H35*1.025</f>
        <v>0</v>
      </c>
    </row>
    <row r="36" spans="1:9" s="3" customFormat="1" ht="25.5" x14ac:dyDescent="0.25">
      <c r="A36" s="65">
        <v>8</v>
      </c>
      <c r="B36" s="65"/>
      <c r="C36" s="65"/>
      <c r="D36" s="61" t="s">
        <v>7</v>
      </c>
      <c r="E36" s="121">
        <f>E37</f>
        <v>35658.449999999997</v>
      </c>
      <c r="F36" s="121"/>
      <c r="G36" s="121">
        <f t="shared" ref="G36:I36" si="13">G37</f>
        <v>75154.289999999994</v>
      </c>
      <c r="H36" s="121">
        <f t="shared" si="13"/>
        <v>0</v>
      </c>
      <c r="I36" s="121">
        <f t="shared" si="13"/>
        <v>0</v>
      </c>
    </row>
    <row r="37" spans="1:9" s="3" customFormat="1" x14ac:dyDescent="0.25">
      <c r="A37" s="65"/>
      <c r="B37" s="65">
        <v>84</v>
      </c>
      <c r="C37" s="65"/>
      <c r="D37" s="68" t="s">
        <v>51</v>
      </c>
      <c r="E37" s="122">
        <f>E38</f>
        <v>35658.449999999997</v>
      </c>
      <c r="F37" s="122"/>
      <c r="G37" s="122">
        <f>G38</f>
        <v>75154.289999999994</v>
      </c>
      <c r="H37" s="122">
        <f t="shared" ref="H37:I37" si="14">H38</f>
        <v>0</v>
      </c>
      <c r="I37" s="122">
        <f t="shared" si="14"/>
        <v>0</v>
      </c>
    </row>
    <row r="38" spans="1:9" ht="25.5" x14ac:dyDescent="0.25">
      <c r="A38" s="63"/>
      <c r="B38" s="65"/>
      <c r="C38" s="63">
        <v>31</v>
      </c>
      <c r="D38" s="64" t="s">
        <v>149</v>
      </c>
      <c r="E38" s="122">
        <v>35658.449999999997</v>
      </c>
      <c r="F38" s="122">
        <v>39495.839999999997</v>
      </c>
      <c r="G38" s="122">
        <f>E38+F38</f>
        <v>75154.289999999994</v>
      </c>
      <c r="H38" s="122">
        <v>0</v>
      </c>
      <c r="I38" s="122">
        <f>H38</f>
        <v>0</v>
      </c>
    </row>
    <row r="39" spans="1:9" x14ac:dyDescent="0.25">
      <c r="A39" s="202" t="s">
        <v>54</v>
      </c>
      <c r="B39" s="203"/>
      <c r="C39" s="203"/>
      <c r="D39" s="204"/>
      <c r="E39" s="124">
        <f>SUM(E11+E33+E36)</f>
        <v>9021806.3499999996</v>
      </c>
      <c r="F39" s="125"/>
      <c r="G39" s="121">
        <f>G11+G33+G36</f>
        <v>9552672.3699999992</v>
      </c>
      <c r="H39" s="121">
        <f>H11+H33+H36</f>
        <v>0</v>
      </c>
      <c r="I39" s="121">
        <f>I11+I33+I36</f>
        <v>0</v>
      </c>
    </row>
    <row r="40" spans="1:9" x14ac:dyDescent="0.25">
      <c r="A40" s="264"/>
      <c r="B40" s="264"/>
      <c r="C40" s="264"/>
      <c r="D40" s="264"/>
      <c r="E40" s="266"/>
      <c r="F40" s="266"/>
      <c r="G40" s="267"/>
      <c r="H40" s="267"/>
      <c r="I40" s="267"/>
    </row>
    <row r="41" spans="1:9" x14ac:dyDescent="0.25">
      <c r="A41" s="126"/>
      <c r="B41" s="126"/>
      <c r="C41" s="126"/>
      <c r="D41" s="126"/>
      <c r="E41" s="126"/>
      <c r="F41" s="126"/>
      <c r="G41" s="126"/>
      <c r="H41" s="126"/>
      <c r="I41" s="126"/>
    </row>
    <row r="42" spans="1:9" x14ac:dyDescent="0.25">
      <c r="A42" s="127"/>
      <c r="B42" s="127"/>
      <c r="C42" s="127"/>
      <c r="D42" s="128"/>
      <c r="E42" s="129"/>
      <c r="F42" s="129"/>
      <c r="G42" s="129"/>
      <c r="H42" s="129"/>
      <c r="I42" s="129"/>
    </row>
    <row r="43" spans="1:9" x14ac:dyDescent="0.25">
      <c r="A43" s="209" t="s">
        <v>16</v>
      </c>
      <c r="B43" s="210"/>
      <c r="C43" s="210"/>
      <c r="D43" s="210"/>
      <c r="E43" s="210"/>
      <c r="F43" s="210"/>
      <c r="G43" s="210"/>
      <c r="H43" s="210"/>
      <c r="I43" s="210"/>
    </row>
    <row r="44" spans="1:9" x14ac:dyDescent="0.25">
      <c r="A44" s="150"/>
      <c r="B44" s="151"/>
      <c r="C44" s="151"/>
      <c r="D44" s="151"/>
      <c r="E44" s="151"/>
      <c r="F44" s="151"/>
      <c r="G44" s="151"/>
      <c r="H44" s="151"/>
      <c r="I44" s="151"/>
    </row>
    <row r="45" spans="1:9" x14ac:dyDescent="0.25">
      <c r="A45" s="130"/>
      <c r="B45" s="130"/>
      <c r="C45" s="130"/>
      <c r="D45" s="130"/>
      <c r="E45" s="130"/>
      <c r="F45" s="130"/>
      <c r="G45" s="130"/>
      <c r="H45" s="131"/>
      <c r="I45" s="131"/>
    </row>
    <row r="46" spans="1:9" ht="38.25" x14ac:dyDescent="0.25">
      <c r="A46" s="76" t="s">
        <v>13</v>
      </c>
      <c r="B46" s="114" t="s">
        <v>14</v>
      </c>
      <c r="C46" s="114" t="s">
        <v>15</v>
      </c>
      <c r="D46" s="114" t="s">
        <v>17</v>
      </c>
      <c r="E46" s="76" t="s">
        <v>34</v>
      </c>
      <c r="F46" s="76" t="s">
        <v>143</v>
      </c>
      <c r="G46" s="76" t="s">
        <v>160</v>
      </c>
      <c r="H46" s="76" t="s">
        <v>35</v>
      </c>
      <c r="I46" s="76" t="s">
        <v>36</v>
      </c>
    </row>
    <row r="47" spans="1:9" ht="15.75" customHeight="1" x14ac:dyDescent="0.25">
      <c r="A47" s="61">
        <v>3</v>
      </c>
      <c r="B47" s="61"/>
      <c r="C47" s="61"/>
      <c r="D47" s="61" t="s">
        <v>18</v>
      </c>
      <c r="E47" s="121">
        <f>E48+E55+E63+E66+E69</f>
        <v>8102081.3699999992</v>
      </c>
      <c r="F47" s="121"/>
      <c r="G47" s="121">
        <f>G48+G55+G63+G69</f>
        <v>8545383.4400000013</v>
      </c>
      <c r="H47" s="121">
        <f>H48+H55+H63+H69</f>
        <v>0</v>
      </c>
      <c r="I47" s="121">
        <f>I48+I55+I63+I69</f>
        <v>0</v>
      </c>
    </row>
    <row r="48" spans="1:9" ht="15.75" customHeight="1" x14ac:dyDescent="0.25">
      <c r="A48" s="61"/>
      <c r="B48" s="61">
        <v>31</v>
      </c>
      <c r="C48" s="61"/>
      <c r="D48" s="61" t="s">
        <v>19</v>
      </c>
      <c r="E48" s="121">
        <f>SUM(E49:E54)</f>
        <v>5935924.75</v>
      </c>
      <c r="F48" s="121">
        <f>F49+F50+F51+F52+F53+F54</f>
        <v>334751.12</v>
      </c>
      <c r="G48" s="121">
        <f t="shared" ref="G48:I48" si="15">SUM(G49:G54)</f>
        <v>6270675.8700000001</v>
      </c>
      <c r="H48" s="121">
        <f t="shared" si="15"/>
        <v>0</v>
      </c>
      <c r="I48" s="121">
        <f t="shared" si="15"/>
        <v>0</v>
      </c>
    </row>
    <row r="49" spans="1:14" ht="15.75" customHeight="1" x14ac:dyDescent="0.25">
      <c r="A49" s="61"/>
      <c r="B49" s="61"/>
      <c r="C49" s="63">
        <v>11</v>
      </c>
      <c r="D49" s="63" t="s">
        <v>59</v>
      </c>
      <c r="E49" s="119">
        <v>45281.17</v>
      </c>
      <c r="F49" s="122">
        <v>0</v>
      </c>
      <c r="G49" s="122">
        <f>E49+F49</f>
        <v>45281.17</v>
      </c>
      <c r="H49" s="120"/>
      <c r="I49" s="120">
        <f t="shared" ref="I49" si="16">H49*1.025</f>
        <v>0</v>
      </c>
    </row>
    <row r="50" spans="1:14" ht="15.75" customHeight="1" x14ac:dyDescent="0.25">
      <c r="A50" s="61"/>
      <c r="B50" s="61"/>
      <c r="C50" s="63">
        <v>31</v>
      </c>
      <c r="D50" s="63" t="s">
        <v>47</v>
      </c>
      <c r="E50" s="119">
        <v>344840.03</v>
      </c>
      <c r="F50" s="122"/>
      <c r="G50" s="122">
        <f t="shared" ref="G50:G54" si="17">E50+F50</f>
        <v>344840.03</v>
      </c>
      <c r="H50" s="120"/>
      <c r="I50" s="120">
        <f t="shared" ref="I50" si="18">H50*1.025</f>
        <v>0</v>
      </c>
    </row>
    <row r="51" spans="1:14" ht="25.5" x14ac:dyDescent="0.25">
      <c r="A51" s="61"/>
      <c r="B51" s="61"/>
      <c r="C51" s="62">
        <v>41</v>
      </c>
      <c r="D51" s="62" t="s">
        <v>58</v>
      </c>
      <c r="E51" s="120">
        <v>5413884.0300000003</v>
      </c>
      <c r="F51" s="120">
        <v>350400.55</v>
      </c>
      <c r="G51" s="122">
        <f t="shared" si="17"/>
        <v>5764284.5800000001</v>
      </c>
      <c r="H51" s="120"/>
      <c r="I51" s="120">
        <f>H51*1.025</f>
        <v>0</v>
      </c>
    </row>
    <row r="52" spans="1:14" x14ac:dyDescent="0.25">
      <c r="A52" s="61"/>
      <c r="B52" s="61"/>
      <c r="C52" s="62">
        <v>51</v>
      </c>
      <c r="D52" s="62" t="s">
        <v>56</v>
      </c>
      <c r="E52" s="120"/>
      <c r="F52" s="120"/>
      <c r="G52" s="122">
        <f t="shared" si="17"/>
        <v>0</v>
      </c>
      <c r="H52" s="120"/>
      <c r="I52" s="120">
        <f>H52*1.025</f>
        <v>0</v>
      </c>
    </row>
    <row r="53" spans="1:14" x14ac:dyDescent="0.25">
      <c r="A53" s="61"/>
      <c r="B53" s="61"/>
      <c r="C53" s="62">
        <v>53</v>
      </c>
      <c r="D53" s="62" t="s">
        <v>136</v>
      </c>
      <c r="E53" s="120">
        <v>92905.97</v>
      </c>
      <c r="F53" s="120">
        <v>0</v>
      </c>
      <c r="G53" s="122">
        <f t="shared" si="17"/>
        <v>92905.97</v>
      </c>
      <c r="H53" s="120"/>
      <c r="I53" s="120">
        <f>H53*1.025</f>
        <v>0</v>
      </c>
    </row>
    <row r="54" spans="1:14" s="5" customFormat="1" x14ac:dyDescent="0.25">
      <c r="A54" s="63"/>
      <c r="B54" s="63"/>
      <c r="C54" s="74">
        <v>54</v>
      </c>
      <c r="D54" s="64" t="s">
        <v>60</v>
      </c>
      <c r="E54" s="119">
        <v>39013.550000000003</v>
      </c>
      <c r="F54" s="122">
        <v>-15649.43</v>
      </c>
      <c r="G54" s="122">
        <f t="shared" si="17"/>
        <v>23364.120000000003</v>
      </c>
      <c r="H54" s="120"/>
      <c r="I54" s="120">
        <f t="shared" ref="I54" si="19">H54*1.025</f>
        <v>0</v>
      </c>
    </row>
    <row r="55" spans="1:14" x14ac:dyDescent="0.25">
      <c r="A55" s="65"/>
      <c r="B55" s="65">
        <v>32</v>
      </c>
      <c r="C55" s="65"/>
      <c r="D55" s="65" t="s">
        <v>27</v>
      </c>
      <c r="E55" s="121">
        <f>SUM(E56:E62)</f>
        <v>2150760.77</v>
      </c>
      <c r="F55" s="121">
        <f>F56+F57+F58+F59+F60+F61+F62</f>
        <v>96290.95</v>
      </c>
      <c r="G55" s="121">
        <f>SUM(G56:G62)</f>
        <v>2247051.7200000002</v>
      </c>
      <c r="H55" s="121">
        <f>SUM(H56:H62)</f>
        <v>0</v>
      </c>
      <c r="I55" s="123">
        <f>SUM(I56:I62)</f>
        <v>0</v>
      </c>
    </row>
    <row r="56" spans="1:14" x14ac:dyDescent="0.25">
      <c r="A56" s="63"/>
      <c r="B56" s="63"/>
      <c r="C56" s="63">
        <v>11</v>
      </c>
      <c r="D56" s="63" t="s">
        <v>61</v>
      </c>
      <c r="E56" s="119">
        <v>19908.419999999998</v>
      </c>
      <c r="F56" s="122">
        <v>106800</v>
      </c>
      <c r="G56" s="122">
        <f>E56+F56</f>
        <v>126708.42</v>
      </c>
      <c r="H56" s="120"/>
      <c r="I56" s="120">
        <f t="shared" ref="I56:I62" si="20">H56*1.025</f>
        <v>0</v>
      </c>
      <c r="J56" s="4"/>
      <c r="K56" s="4"/>
      <c r="L56" s="4"/>
      <c r="M56" s="4"/>
      <c r="N56" s="4"/>
    </row>
    <row r="57" spans="1:14" x14ac:dyDescent="0.25">
      <c r="A57" s="63"/>
      <c r="B57" s="63"/>
      <c r="C57" s="63">
        <v>31</v>
      </c>
      <c r="D57" s="67" t="s">
        <v>30</v>
      </c>
      <c r="E57" s="119">
        <v>39816.839999999997</v>
      </c>
      <c r="F57" s="122">
        <v>15183.16</v>
      </c>
      <c r="G57" s="122">
        <f t="shared" ref="G57:G62" si="21">E57+F57</f>
        <v>55000</v>
      </c>
      <c r="H57" s="120"/>
      <c r="I57" s="120">
        <f t="shared" si="20"/>
        <v>0</v>
      </c>
    </row>
    <row r="58" spans="1:14" ht="25.5" x14ac:dyDescent="0.25">
      <c r="A58" s="63"/>
      <c r="B58" s="63"/>
      <c r="C58" s="74">
        <v>41</v>
      </c>
      <c r="D58" s="66" t="s">
        <v>128</v>
      </c>
      <c r="E58" s="120">
        <v>2089900.41</v>
      </c>
      <c r="F58" s="120">
        <v>-25193</v>
      </c>
      <c r="G58" s="122">
        <f t="shared" si="21"/>
        <v>2064707.41</v>
      </c>
      <c r="H58" s="120"/>
      <c r="I58" s="120">
        <f>H58*1.025</f>
        <v>0</v>
      </c>
    </row>
    <row r="59" spans="1:14" x14ac:dyDescent="0.25">
      <c r="A59" s="63"/>
      <c r="B59" s="63"/>
      <c r="C59" s="63">
        <v>413</v>
      </c>
      <c r="D59" s="67" t="s">
        <v>129</v>
      </c>
      <c r="E59" s="119"/>
      <c r="F59" s="122"/>
      <c r="G59" s="122">
        <f t="shared" si="21"/>
        <v>0</v>
      </c>
      <c r="H59" s="120"/>
      <c r="I59" s="120">
        <f t="shared" si="20"/>
        <v>0</v>
      </c>
    </row>
    <row r="60" spans="1:14" x14ac:dyDescent="0.25">
      <c r="A60" s="63"/>
      <c r="B60" s="63"/>
      <c r="C60" s="63">
        <v>42</v>
      </c>
      <c r="D60" s="67" t="s">
        <v>40</v>
      </c>
      <c r="E60" s="119"/>
      <c r="F60" s="122"/>
      <c r="G60" s="122">
        <f t="shared" si="21"/>
        <v>0</v>
      </c>
      <c r="H60" s="120"/>
      <c r="I60" s="120">
        <f>H60*1.025</f>
        <v>0</v>
      </c>
    </row>
    <row r="61" spans="1:14" x14ac:dyDescent="0.25">
      <c r="A61" s="63"/>
      <c r="B61" s="63"/>
      <c r="C61" s="63">
        <v>53</v>
      </c>
      <c r="D61" s="67" t="s">
        <v>123</v>
      </c>
      <c r="E61" s="119"/>
      <c r="F61" s="122"/>
      <c r="G61" s="122">
        <f t="shared" si="21"/>
        <v>0</v>
      </c>
      <c r="H61" s="120"/>
      <c r="I61" s="120">
        <f>H61*1.025</f>
        <v>0</v>
      </c>
    </row>
    <row r="62" spans="1:14" x14ac:dyDescent="0.25">
      <c r="A62" s="63"/>
      <c r="B62" s="63"/>
      <c r="C62" s="74">
        <v>54</v>
      </c>
      <c r="D62" s="62" t="s">
        <v>60</v>
      </c>
      <c r="E62" s="119">
        <v>1135.0999999999999</v>
      </c>
      <c r="F62" s="122">
        <v>-499.21</v>
      </c>
      <c r="G62" s="122">
        <f t="shared" si="21"/>
        <v>635.88999999999987</v>
      </c>
      <c r="H62" s="120"/>
      <c r="I62" s="120">
        <f t="shared" si="20"/>
        <v>0</v>
      </c>
    </row>
    <row r="63" spans="1:14" x14ac:dyDescent="0.25">
      <c r="A63" s="63"/>
      <c r="B63" s="73">
        <v>34</v>
      </c>
      <c r="C63" s="73"/>
      <c r="D63" s="68" t="s">
        <v>49</v>
      </c>
      <c r="E63" s="123">
        <f>E65+E64</f>
        <v>12741.39</v>
      </c>
      <c r="F63" s="123">
        <f>F64+F65</f>
        <v>12260</v>
      </c>
      <c r="G63" s="123">
        <f t="shared" ref="G63:I63" si="22">G65+G64</f>
        <v>25001.39</v>
      </c>
      <c r="H63" s="123">
        <f t="shared" si="22"/>
        <v>0</v>
      </c>
      <c r="I63" s="123">
        <f t="shared" si="22"/>
        <v>0</v>
      </c>
    </row>
    <row r="64" spans="1:14" x14ac:dyDescent="0.25">
      <c r="A64" s="63"/>
      <c r="B64" s="73"/>
      <c r="C64" s="74">
        <v>31</v>
      </c>
      <c r="D64" s="62" t="s">
        <v>47</v>
      </c>
      <c r="E64" s="122">
        <v>0</v>
      </c>
      <c r="F64" s="122"/>
      <c r="G64" s="122">
        <f>E64+F64</f>
        <v>0</v>
      </c>
      <c r="H64" s="120"/>
      <c r="I64" s="120">
        <f>H64*1.025</f>
        <v>0</v>
      </c>
    </row>
    <row r="65" spans="1:12" ht="25.5" x14ac:dyDescent="0.25">
      <c r="A65" s="63"/>
      <c r="B65" s="63"/>
      <c r="C65" s="74">
        <v>41</v>
      </c>
      <c r="D65" s="62" t="s">
        <v>62</v>
      </c>
      <c r="E65" s="122">
        <v>12741.39</v>
      </c>
      <c r="F65" s="122">
        <v>12260</v>
      </c>
      <c r="G65" s="122">
        <f>E65+F65</f>
        <v>25001.39</v>
      </c>
      <c r="H65" s="120"/>
      <c r="I65" s="120">
        <f>H65*1.025</f>
        <v>0</v>
      </c>
    </row>
    <row r="66" spans="1:12" ht="25.5" x14ac:dyDescent="0.25">
      <c r="A66" s="63"/>
      <c r="B66" s="73">
        <v>36</v>
      </c>
      <c r="C66" s="74"/>
      <c r="D66" s="68" t="s">
        <v>63</v>
      </c>
      <c r="E66" s="123">
        <f>E67</f>
        <v>0</v>
      </c>
      <c r="F66" s="123">
        <f>F67</f>
        <v>5310</v>
      </c>
      <c r="G66" s="123">
        <f t="shared" ref="G66:I66" si="23">G67</f>
        <v>5310</v>
      </c>
      <c r="H66" s="123">
        <f t="shared" si="23"/>
        <v>0</v>
      </c>
      <c r="I66" s="123">
        <f t="shared" si="23"/>
        <v>0</v>
      </c>
    </row>
    <row r="67" spans="1:12" ht="25.5" x14ac:dyDescent="0.25">
      <c r="A67" s="63"/>
      <c r="B67" s="63"/>
      <c r="C67" s="74">
        <v>41</v>
      </c>
      <c r="D67" s="62" t="s">
        <v>62</v>
      </c>
      <c r="E67" s="122">
        <v>0</v>
      </c>
      <c r="F67" s="122">
        <v>5310</v>
      </c>
      <c r="G67" s="122">
        <f>E67+F67</f>
        <v>5310</v>
      </c>
      <c r="H67" s="120"/>
      <c r="I67" s="120">
        <f>H67*1.025</f>
        <v>0</v>
      </c>
    </row>
    <row r="68" spans="1:12" x14ac:dyDescent="0.25">
      <c r="A68" s="63"/>
      <c r="B68" s="63"/>
      <c r="C68" s="74">
        <v>54</v>
      </c>
      <c r="D68" s="62" t="s">
        <v>55</v>
      </c>
      <c r="E68" s="122">
        <v>0</v>
      </c>
      <c r="F68" s="122">
        <v>0</v>
      </c>
      <c r="G68" s="122">
        <v>0</v>
      </c>
      <c r="H68" s="120"/>
      <c r="I68" s="120"/>
    </row>
    <row r="69" spans="1:12" ht="25.5" x14ac:dyDescent="0.25">
      <c r="A69" s="63"/>
      <c r="B69" s="73">
        <v>38</v>
      </c>
      <c r="C69" s="73"/>
      <c r="D69" s="68" t="s">
        <v>64</v>
      </c>
      <c r="E69" s="123">
        <f>E70+E71</f>
        <v>2654.46</v>
      </c>
      <c r="F69" s="123">
        <f>F70+F71</f>
        <v>0</v>
      </c>
      <c r="G69" s="123">
        <f t="shared" ref="G69:I69" si="24">G70+G71</f>
        <v>2654.46</v>
      </c>
      <c r="H69" s="123">
        <f t="shared" si="24"/>
        <v>0</v>
      </c>
      <c r="I69" s="123">
        <f t="shared" si="24"/>
        <v>0</v>
      </c>
    </row>
    <row r="70" spans="1:12" x14ac:dyDescent="0.25">
      <c r="A70" s="63"/>
      <c r="B70" s="73"/>
      <c r="C70" s="74">
        <v>31</v>
      </c>
      <c r="D70" s="62" t="s">
        <v>30</v>
      </c>
      <c r="E70" s="120">
        <v>0</v>
      </c>
      <c r="F70" s="120"/>
      <c r="G70" s="122">
        <f>E70+F70</f>
        <v>0</v>
      </c>
      <c r="H70" s="120">
        <f>G70*1.025</f>
        <v>0</v>
      </c>
      <c r="I70" s="120">
        <f>H70*1.025</f>
        <v>0</v>
      </c>
    </row>
    <row r="71" spans="1:12" ht="25.5" x14ac:dyDescent="0.25">
      <c r="A71" s="63"/>
      <c r="B71" s="63"/>
      <c r="C71" s="74">
        <v>41</v>
      </c>
      <c r="D71" s="62" t="s">
        <v>62</v>
      </c>
      <c r="E71" s="122">
        <v>2654.46</v>
      </c>
      <c r="F71" s="122"/>
      <c r="G71" s="122">
        <f>E71+F71</f>
        <v>2654.46</v>
      </c>
      <c r="H71" s="120"/>
      <c r="I71" s="120">
        <f>H71*1.025</f>
        <v>0</v>
      </c>
    </row>
    <row r="72" spans="1:12" ht="25.5" x14ac:dyDescent="0.25">
      <c r="A72" s="132">
        <v>4</v>
      </c>
      <c r="B72" s="132"/>
      <c r="C72" s="132"/>
      <c r="D72" s="69" t="s">
        <v>4</v>
      </c>
      <c r="E72" s="121">
        <f>E73+E77+E82</f>
        <v>884066.63000000012</v>
      </c>
      <c r="F72" s="121"/>
      <c r="G72" s="121">
        <f t="shared" ref="G72:I72" si="25">G73+G77+G82</f>
        <v>900639.75</v>
      </c>
      <c r="H72" s="121">
        <f t="shared" si="25"/>
        <v>0</v>
      </c>
      <c r="I72" s="121">
        <f t="shared" si="25"/>
        <v>0</v>
      </c>
    </row>
    <row r="73" spans="1:12" ht="38.25" x14ac:dyDescent="0.25">
      <c r="A73" s="61"/>
      <c r="B73" s="61">
        <v>41</v>
      </c>
      <c r="C73" s="61"/>
      <c r="D73" s="69" t="s">
        <v>65</v>
      </c>
      <c r="E73" s="123">
        <f t="shared" ref="E73:I73" si="26">E74+E75+E76</f>
        <v>13272.28</v>
      </c>
      <c r="F73" s="123">
        <f>F74+F75+F76</f>
        <v>-13272.28</v>
      </c>
      <c r="G73" s="123">
        <f t="shared" si="26"/>
        <v>0</v>
      </c>
      <c r="H73" s="123">
        <f t="shared" si="26"/>
        <v>0</v>
      </c>
      <c r="I73" s="123">
        <f t="shared" si="26"/>
        <v>0</v>
      </c>
    </row>
    <row r="74" spans="1:12" x14ac:dyDescent="0.25">
      <c r="A74" s="64"/>
      <c r="B74" s="64"/>
      <c r="C74" s="63">
        <v>11</v>
      </c>
      <c r="D74" s="63" t="s">
        <v>59</v>
      </c>
      <c r="E74" s="119"/>
      <c r="F74" s="122"/>
      <c r="G74" s="122">
        <f>E74+F74</f>
        <v>0</v>
      </c>
      <c r="H74" s="120">
        <f>G74*1.025</f>
        <v>0</v>
      </c>
      <c r="I74" s="120">
        <f>H74*1.025</f>
        <v>0</v>
      </c>
    </row>
    <row r="75" spans="1:12" x14ac:dyDescent="0.25">
      <c r="A75" s="64"/>
      <c r="B75" s="64"/>
      <c r="C75" s="133">
        <v>31</v>
      </c>
      <c r="D75" s="70" t="s">
        <v>30</v>
      </c>
      <c r="E75" s="119">
        <v>13272.28</v>
      </c>
      <c r="F75" s="119">
        <v>-13272.28</v>
      </c>
      <c r="G75" s="122">
        <f t="shared" ref="G75:G76" si="27">E75+F75</f>
        <v>0</v>
      </c>
      <c r="H75" s="120">
        <f t="shared" ref="H75:I76" si="28">G75*1.025</f>
        <v>0</v>
      </c>
      <c r="I75" s="120">
        <f t="shared" si="28"/>
        <v>0</v>
      </c>
      <c r="J75" s="4"/>
      <c r="K75" s="4"/>
      <c r="L75" s="4"/>
    </row>
    <row r="76" spans="1:12" x14ac:dyDescent="0.25">
      <c r="A76" s="64"/>
      <c r="B76" s="64"/>
      <c r="C76" s="63">
        <v>51</v>
      </c>
      <c r="D76" s="63" t="s">
        <v>48</v>
      </c>
      <c r="E76" s="119"/>
      <c r="F76" s="122"/>
      <c r="G76" s="122">
        <f t="shared" si="27"/>
        <v>0</v>
      </c>
      <c r="H76" s="120">
        <f t="shared" si="28"/>
        <v>0</v>
      </c>
      <c r="I76" s="120">
        <f t="shared" si="28"/>
        <v>0</v>
      </c>
      <c r="J76" s="4"/>
      <c r="K76" s="4"/>
      <c r="L76" s="4"/>
    </row>
    <row r="77" spans="1:12" ht="25.5" x14ac:dyDescent="0.25">
      <c r="A77" s="64"/>
      <c r="B77" s="68">
        <v>42</v>
      </c>
      <c r="C77" s="63"/>
      <c r="D77" s="71" t="s">
        <v>66</v>
      </c>
      <c r="E77" s="134">
        <f>E78+E79+E80+E81</f>
        <v>857522.07000000007</v>
      </c>
      <c r="F77" s="134">
        <f>F78+F79+F80+F81</f>
        <v>9845.4</v>
      </c>
      <c r="G77" s="134">
        <f t="shared" ref="G77:I77" si="29">G78+G79+G80+G81</f>
        <v>867367.47</v>
      </c>
      <c r="H77" s="134">
        <f t="shared" si="29"/>
        <v>0</v>
      </c>
      <c r="I77" s="134">
        <f t="shared" si="29"/>
        <v>0</v>
      </c>
      <c r="J77" s="4"/>
      <c r="K77" s="4"/>
      <c r="L77" s="4"/>
    </row>
    <row r="78" spans="1:12" x14ac:dyDescent="0.25">
      <c r="A78" s="64"/>
      <c r="B78" s="68"/>
      <c r="C78" s="63">
        <v>11</v>
      </c>
      <c r="D78" s="66" t="s">
        <v>59</v>
      </c>
      <c r="E78" s="119">
        <v>0</v>
      </c>
      <c r="F78" s="119">
        <v>23700</v>
      </c>
      <c r="G78" s="119">
        <f>E78+F78</f>
        <v>23700</v>
      </c>
      <c r="H78" s="119"/>
      <c r="I78" s="119">
        <f>H78*1.025</f>
        <v>0</v>
      </c>
      <c r="J78" s="4"/>
      <c r="K78" s="4"/>
      <c r="L78" s="4"/>
    </row>
    <row r="79" spans="1:12" x14ac:dyDescent="0.25">
      <c r="A79" s="64"/>
      <c r="B79" s="64"/>
      <c r="C79" s="63">
        <v>31</v>
      </c>
      <c r="D79" s="63" t="s">
        <v>110</v>
      </c>
      <c r="E79" s="119">
        <v>47912.94</v>
      </c>
      <c r="F79" s="119">
        <v>-13854.6</v>
      </c>
      <c r="G79" s="119">
        <f t="shared" ref="G79:G81" si="30">E79+F79</f>
        <v>34058.340000000004</v>
      </c>
      <c r="H79" s="119"/>
      <c r="I79" s="119">
        <f t="shared" ref="I79" si="31">H79*1.025</f>
        <v>0</v>
      </c>
      <c r="J79" s="4"/>
      <c r="K79" s="4"/>
      <c r="L79" s="4"/>
    </row>
    <row r="80" spans="1:12" x14ac:dyDescent="0.25">
      <c r="A80" s="64"/>
      <c r="B80" s="64"/>
      <c r="C80" s="63">
        <v>45</v>
      </c>
      <c r="D80" s="72" t="s">
        <v>67</v>
      </c>
      <c r="E80" s="119">
        <v>809609.13</v>
      </c>
      <c r="F80" s="119"/>
      <c r="G80" s="119">
        <f t="shared" si="30"/>
        <v>809609.13</v>
      </c>
      <c r="H80" s="119"/>
      <c r="I80" s="119">
        <f>H80</f>
        <v>0</v>
      </c>
      <c r="J80" s="4"/>
      <c r="K80" s="4"/>
      <c r="L80" s="4"/>
    </row>
    <row r="81" spans="1:12" x14ac:dyDescent="0.25">
      <c r="A81" s="64"/>
      <c r="B81" s="64"/>
      <c r="C81" s="63">
        <v>53</v>
      </c>
      <c r="D81" s="63" t="s">
        <v>68</v>
      </c>
      <c r="E81" s="119">
        <v>0</v>
      </c>
      <c r="F81" s="119"/>
      <c r="G81" s="119">
        <f t="shared" si="30"/>
        <v>0</v>
      </c>
      <c r="H81" s="119"/>
      <c r="I81" s="119">
        <f t="shared" ref="I81" si="32">H81*1.025</f>
        <v>0</v>
      </c>
      <c r="J81" s="4"/>
      <c r="K81" s="4"/>
      <c r="L81" s="4"/>
    </row>
    <row r="82" spans="1:12" ht="25.5" x14ac:dyDescent="0.25">
      <c r="A82" s="64"/>
      <c r="B82" s="68">
        <v>45</v>
      </c>
      <c r="C82" s="63"/>
      <c r="D82" s="71" t="s">
        <v>69</v>
      </c>
      <c r="E82" s="134">
        <f>E83+E84+E85</f>
        <v>13272.28</v>
      </c>
      <c r="F82" s="134">
        <f>F83+F84+F85</f>
        <v>20000</v>
      </c>
      <c r="G82" s="134">
        <f t="shared" ref="G82:I82" si="33">G83+G84+G85</f>
        <v>33272.28</v>
      </c>
      <c r="H82" s="134">
        <f t="shared" si="33"/>
        <v>0</v>
      </c>
      <c r="I82" s="134">
        <f t="shared" si="33"/>
        <v>0</v>
      </c>
      <c r="J82" s="4"/>
      <c r="K82" s="4"/>
      <c r="L82" s="4"/>
    </row>
    <row r="83" spans="1:12" x14ac:dyDescent="0.25">
      <c r="A83" s="64"/>
      <c r="B83" s="64"/>
      <c r="C83" s="63">
        <v>11</v>
      </c>
      <c r="D83" s="63" t="s">
        <v>59</v>
      </c>
      <c r="E83" s="119"/>
      <c r="F83" s="122"/>
      <c r="G83" s="122">
        <f>E83+F83</f>
        <v>0</v>
      </c>
      <c r="H83" s="120">
        <f>G83*1.025</f>
        <v>0</v>
      </c>
      <c r="I83" s="120">
        <f>H83*1.025</f>
        <v>0</v>
      </c>
      <c r="J83" s="4"/>
      <c r="K83" s="4"/>
      <c r="L83" s="4"/>
    </row>
    <row r="84" spans="1:12" x14ac:dyDescent="0.25">
      <c r="A84" s="64"/>
      <c r="B84" s="64"/>
      <c r="C84" s="63">
        <v>31</v>
      </c>
      <c r="D84" s="63" t="s">
        <v>30</v>
      </c>
      <c r="E84" s="119">
        <v>13272.28</v>
      </c>
      <c r="F84" s="122">
        <v>20000</v>
      </c>
      <c r="G84" s="122">
        <f t="shared" ref="G84:G85" si="34">E84+F84</f>
        <v>33272.28</v>
      </c>
      <c r="H84" s="120"/>
      <c r="I84" s="120">
        <f t="shared" ref="I84:I85" si="35">H84*1.025</f>
        <v>0</v>
      </c>
      <c r="J84" s="4"/>
      <c r="K84" s="4"/>
      <c r="L84" s="4"/>
    </row>
    <row r="85" spans="1:12" x14ac:dyDescent="0.25">
      <c r="A85" s="64"/>
      <c r="B85" s="64"/>
      <c r="C85" s="63">
        <v>45</v>
      </c>
      <c r="D85" s="63" t="s">
        <v>67</v>
      </c>
      <c r="E85" s="119"/>
      <c r="F85" s="122"/>
      <c r="G85" s="122">
        <f t="shared" si="34"/>
        <v>0</v>
      </c>
      <c r="H85" s="120">
        <f t="shared" ref="H85" si="36">G85*1.025</f>
        <v>0</v>
      </c>
      <c r="I85" s="120">
        <f t="shared" si="35"/>
        <v>0</v>
      </c>
      <c r="J85" s="4"/>
      <c r="K85" s="4"/>
      <c r="L85" s="4"/>
    </row>
    <row r="86" spans="1:12" x14ac:dyDescent="0.25">
      <c r="A86" s="68">
        <v>5</v>
      </c>
      <c r="B86" s="64"/>
      <c r="C86" s="63"/>
      <c r="D86" s="73" t="s">
        <v>50</v>
      </c>
      <c r="E86" s="134">
        <f>E88+E89</f>
        <v>35658.36</v>
      </c>
      <c r="F86" s="134"/>
      <c r="G86" s="134">
        <f t="shared" ref="G86:I86" si="37">G88+G89</f>
        <v>54446.93</v>
      </c>
      <c r="H86" s="134">
        <f t="shared" si="37"/>
        <v>0</v>
      </c>
      <c r="I86" s="134">
        <f t="shared" si="37"/>
        <v>0</v>
      </c>
      <c r="J86" s="4"/>
      <c r="K86" s="4"/>
      <c r="L86" s="4"/>
    </row>
    <row r="87" spans="1:12" ht="25.5" x14ac:dyDescent="0.25">
      <c r="A87" s="68"/>
      <c r="B87" s="68">
        <v>54</v>
      </c>
      <c r="C87" s="63"/>
      <c r="D87" s="66" t="s">
        <v>75</v>
      </c>
      <c r="E87" s="134"/>
      <c r="F87" s="123">
        <f>F88+F89</f>
        <v>18788.57</v>
      </c>
      <c r="G87" s="123"/>
      <c r="H87" s="123"/>
      <c r="I87" s="123"/>
      <c r="J87" s="4"/>
      <c r="K87" s="4"/>
      <c r="L87" s="4"/>
    </row>
    <row r="88" spans="1:12" x14ac:dyDescent="0.25">
      <c r="A88" s="68"/>
      <c r="B88" s="64"/>
      <c r="C88" s="63">
        <v>11</v>
      </c>
      <c r="D88" s="74" t="s">
        <v>61</v>
      </c>
      <c r="E88" s="134"/>
      <c r="F88" s="120">
        <v>18788.57</v>
      </c>
      <c r="G88" s="120">
        <f>E88+F88</f>
        <v>18788.57</v>
      </c>
      <c r="H88" s="120">
        <v>0</v>
      </c>
      <c r="I88" s="120">
        <v>0</v>
      </c>
      <c r="J88" s="4"/>
      <c r="K88" s="4"/>
      <c r="L88" s="4"/>
    </row>
    <row r="89" spans="1:12" x14ac:dyDescent="0.25">
      <c r="A89" s="64"/>
      <c r="B89" s="64"/>
      <c r="C89" s="63">
        <v>31</v>
      </c>
      <c r="D89" s="63" t="s">
        <v>30</v>
      </c>
      <c r="E89" s="119">
        <v>35658.36</v>
      </c>
      <c r="F89" s="122"/>
      <c r="G89" s="120">
        <f>E89+F89</f>
        <v>35658.36</v>
      </c>
      <c r="H89" s="120"/>
      <c r="I89" s="120">
        <f>H89</f>
        <v>0</v>
      </c>
      <c r="J89" s="4"/>
      <c r="K89" s="4"/>
      <c r="L89" s="4"/>
    </row>
    <row r="90" spans="1:12" ht="23.25" customHeight="1" x14ac:dyDescent="0.25">
      <c r="A90" s="202" t="s">
        <v>22</v>
      </c>
      <c r="B90" s="211"/>
      <c r="C90" s="211"/>
      <c r="D90" s="212"/>
      <c r="E90" s="124">
        <f>SUM(E47+E72+E86)</f>
        <v>9021806.3599999994</v>
      </c>
      <c r="F90" s="124"/>
      <c r="G90" s="124">
        <f>SUM(G47+G72+G86)</f>
        <v>9500470.120000001</v>
      </c>
      <c r="H90" s="124">
        <f>SUM(H47+H72+H86)</f>
        <v>0</v>
      </c>
      <c r="I90" s="124">
        <f>SUM(I47+I72+I86)</f>
        <v>0</v>
      </c>
    </row>
    <row r="91" spans="1:12" ht="23.25" customHeight="1" x14ac:dyDescent="0.25">
      <c r="A91" s="264"/>
      <c r="B91" s="265"/>
      <c r="C91" s="265"/>
      <c r="D91" s="265"/>
      <c r="E91" s="266"/>
      <c r="F91" s="266"/>
      <c r="G91" s="266"/>
      <c r="H91" s="266"/>
      <c r="I91" s="266"/>
    </row>
    <row r="92" spans="1:12" ht="23.25" customHeight="1" x14ac:dyDescent="0.25">
      <c r="A92" s="264"/>
      <c r="B92" s="265"/>
      <c r="C92" s="265"/>
      <c r="D92" s="265"/>
      <c r="E92" s="266"/>
      <c r="F92" s="266"/>
      <c r="G92" s="266"/>
      <c r="H92" s="266"/>
      <c r="I92" s="266"/>
    </row>
    <row r="93" spans="1:12" x14ac:dyDescent="0.25">
      <c r="A93" s="126"/>
      <c r="B93" s="126"/>
      <c r="C93" s="126"/>
      <c r="D93" s="126"/>
      <c r="E93" s="126"/>
      <c r="F93" s="126"/>
      <c r="G93" s="126"/>
      <c r="H93" s="126"/>
      <c r="I93" s="126"/>
    </row>
    <row r="94" spans="1:12" x14ac:dyDescent="0.25">
      <c r="A94" s="135"/>
      <c r="B94" s="135"/>
      <c r="C94" s="135"/>
      <c r="D94" s="135"/>
      <c r="E94" s="136" t="s">
        <v>148</v>
      </c>
      <c r="F94" s="136"/>
      <c r="G94" s="136"/>
      <c r="H94" s="135"/>
      <c r="I94" s="135"/>
    </row>
    <row r="95" spans="1:12" x14ac:dyDescent="0.25">
      <c r="A95" s="135"/>
      <c r="B95" s="135"/>
      <c r="C95" s="135"/>
      <c r="D95" s="135"/>
      <c r="E95" s="136"/>
      <c r="F95" s="136"/>
      <c r="G95" s="136"/>
      <c r="H95" s="135"/>
      <c r="I95" s="135"/>
    </row>
    <row r="96" spans="1:12" ht="38.25" x14ac:dyDescent="0.25">
      <c r="A96" s="213" t="s">
        <v>147</v>
      </c>
      <c r="B96" s="214"/>
      <c r="C96" s="214"/>
      <c r="D96" s="216"/>
      <c r="E96" s="76" t="s">
        <v>34</v>
      </c>
      <c r="F96" s="76" t="s">
        <v>143</v>
      </c>
      <c r="G96" s="76" t="s">
        <v>162</v>
      </c>
      <c r="H96" s="76" t="s">
        <v>35</v>
      </c>
      <c r="I96" s="76" t="s">
        <v>36</v>
      </c>
    </row>
    <row r="97" spans="1:9" x14ac:dyDescent="0.25">
      <c r="A97" s="213">
        <v>9</v>
      </c>
      <c r="B97" s="214"/>
      <c r="C97" s="215"/>
      <c r="D97" s="137" t="s">
        <v>145</v>
      </c>
      <c r="E97" s="76"/>
      <c r="F97" s="76"/>
      <c r="G97" s="138">
        <f>G98</f>
        <v>52202.249999998137</v>
      </c>
      <c r="H97" s="138">
        <f t="shared" ref="H97:I97" si="38">H98</f>
        <v>0</v>
      </c>
      <c r="I97" s="138">
        <f t="shared" si="38"/>
        <v>0</v>
      </c>
    </row>
    <row r="98" spans="1:9" ht="19.5" customHeight="1" x14ac:dyDescent="0.25">
      <c r="A98" s="217"/>
      <c r="B98" s="139">
        <v>92</v>
      </c>
      <c r="C98" s="192" t="s">
        <v>146</v>
      </c>
      <c r="D98" s="199"/>
      <c r="E98" s="140">
        <f>SAŽETAK!F15</f>
        <v>0</v>
      </c>
      <c r="F98" s="140">
        <f>SAŽETAK!G15</f>
        <v>0</v>
      </c>
      <c r="G98" s="140">
        <f>SAŽETAK!H15</f>
        <v>52202.249999998137</v>
      </c>
      <c r="H98" s="140">
        <f>SAŽETAK!I15</f>
        <v>0</v>
      </c>
      <c r="I98" s="140">
        <f>SAŽETAK!J15</f>
        <v>0</v>
      </c>
    </row>
    <row r="99" spans="1:9" ht="19.5" customHeight="1" x14ac:dyDescent="0.25">
      <c r="A99" s="218"/>
      <c r="B99" s="141"/>
      <c r="C99" s="139">
        <v>31</v>
      </c>
      <c r="D99" s="141" t="s">
        <v>30</v>
      </c>
      <c r="E99" s="142">
        <v>0</v>
      </c>
      <c r="F99" s="142">
        <v>0</v>
      </c>
      <c r="G99" s="142">
        <f>G98</f>
        <v>52202.249999998137</v>
      </c>
      <c r="H99" s="142">
        <f t="shared" ref="H99:I99" si="39">H98</f>
        <v>0</v>
      </c>
      <c r="I99" s="142">
        <f t="shared" si="39"/>
        <v>0</v>
      </c>
    </row>
    <row r="100" spans="1:9" x14ac:dyDescent="0.25">
      <c r="A100" s="126"/>
      <c r="B100" s="126"/>
      <c r="C100" s="126"/>
      <c r="D100" s="126"/>
      <c r="E100" s="126"/>
      <c r="F100" s="126"/>
      <c r="G100" s="126"/>
      <c r="H100" s="126"/>
      <c r="I100" s="126"/>
    </row>
    <row r="101" spans="1:9" x14ac:dyDescent="0.25">
      <c r="A101" s="126"/>
      <c r="B101" s="126"/>
      <c r="C101" s="126"/>
      <c r="D101" s="126"/>
      <c r="E101" s="126"/>
      <c r="F101" s="126"/>
      <c r="G101" s="126"/>
      <c r="H101" s="126"/>
      <c r="I101" s="126"/>
    </row>
    <row r="102" spans="1:9" ht="15" customHeight="1" x14ac:dyDescent="0.25">
      <c r="A102" s="192" t="s">
        <v>118</v>
      </c>
      <c r="B102" s="193"/>
      <c r="C102" s="193"/>
      <c r="D102" s="194"/>
      <c r="E102" s="187" t="s">
        <v>74</v>
      </c>
      <c r="F102" s="188"/>
      <c r="G102" s="126"/>
      <c r="H102" s="126"/>
      <c r="I102" s="126"/>
    </row>
    <row r="103" spans="1:9" x14ac:dyDescent="0.25">
      <c r="A103" s="197" t="s">
        <v>120</v>
      </c>
      <c r="B103" s="198"/>
      <c r="C103" s="198"/>
      <c r="D103" s="199"/>
      <c r="E103" s="189">
        <f>G20+G26</f>
        <v>214478.16</v>
      </c>
      <c r="F103" s="190"/>
      <c r="G103" s="126"/>
      <c r="H103" s="126"/>
      <c r="I103" s="126"/>
    </row>
    <row r="104" spans="1:9" ht="15" customHeight="1" x14ac:dyDescent="0.25">
      <c r="A104" s="186" t="s">
        <v>112</v>
      </c>
      <c r="B104" s="185"/>
      <c r="C104" s="185"/>
      <c r="D104" s="185"/>
      <c r="E104" s="191">
        <f>G50+G57+G64+G70+G75+G79+G84+G89</f>
        <v>502829.01</v>
      </c>
      <c r="F104" s="185"/>
      <c r="G104" s="126"/>
      <c r="H104" s="126"/>
      <c r="I104" s="126"/>
    </row>
    <row r="105" spans="1:9" ht="15" customHeight="1" x14ac:dyDescent="0.25">
      <c r="A105" s="186" t="s">
        <v>113</v>
      </c>
      <c r="B105" s="185"/>
      <c r="C105" s="185"/>
      <c r="D105" s="185"/>
      <c r="E105" s="191">
        <f>G51+G58+G65+G71</f>
        <v>7856647.8399999999</v>
      </c>
      <c r="F105" s="185"/>
      <c r="G105" s="126"/>
      <c r="H105" s="126"/>
      <c r="I105" s="126"/>
    </row>
    <row r="106" spans="1:9" x14ac:dyDescent="0.25">
      <c r="A106" s="186" t="s">
        <v>114</v>
      </c>
      <c r="B106" s="185"/>
      <c r="C106" s="185"/>
      <c r="D106" s="185"/>
      <c r="E106" s="191">
        <f>G28</f>
        <v>809609.13</v>
      </c>
      <c r="F106" s="185"/>
      <c r="G106" s="126"/>
      <c r="H106" s="126"/>
      <c r="I106" s="126"/>
    </row>
    <row r="107" spans="1:9" x14ac:dyDescent="0.25">
      <c r="A107" s="186" t="s">
        <v>115</v>
      </c>
      <c r="B107" s="185"/>
      <c r="C107" s="185"/>
      <c r="D107" s="185"/>
      <c r="E107" s="191">
        <f>G52+G76</f>
        <v>0</v>
      </c>
      <c r="F107" s="185"/>
      <c r="G107" s="126"/>
      <c r="H107" s="126"/>
      <c r="I107" s="126"/>
    </row>
    <row r="108" spans="1:9" x14ac:dyDescent="0.25">
      <c r="A108" s="186" t="s">
        <v>116</v>
      </c>
      <c r="B108" s="185"/>
      <c r="C108" s="185"/>
      <c r="D108" s="185"/>
      <c r="E108" s="191">
        <f>G15+G22</f>
        <v>92905.97</v>
      </c>
      <c r="F108" s="185"/>
      <c r="G108" s="126"/>
      <c r="H108" s="126"/>
      <c r="I108" s="126"/>
    </row>
    <row r="109" spans="1:9" x14ac:dyDescent="0.25">
      <c r="A109" s="186" t="s">
        <v>117</v>
      </c>
      <c r="B109" s="185"/>
      <c r="C109" s="185"/>
      <c r="D109" s="185"/>
      <c r="E109" s="191">
        <f>G16</f>
        <v>24000</v>
      </c>
      <c r="F109" s="185"/>
      <c r="G109" s="126"/>
      <c r="H109" s="126"/>
      <c r="I109" s="126"/>
    </row>
    <row r="110" spans="1:9" x14ac:dyDescent="0.25">
      <c r="A110" s="197" t="s">
        <v>150</v>
      </c>
      <c r="B110" s="198"/>
      <c r="C110" s="198"/>
      <c r="D110" s="199"/>
      <c r="E110" s="189">
        <f>G37</f>
        <v>75154.289999999994</v>
      </c>
      <c r="F110" s="199"/>
      <c r="G110" s="126"/>
      <c r="H110" s="126"/>
      <c r="I110" s="126"/>
    </row>
    <row r="111" spans="1:9" x14ac:dyDescent="0.25">
      <c r="A111" s="195" t="s">
        <v>119</v>
      </c>
      <c r="B111" s="196"/>
      <c r="C111" s="196"/>
      <c r="D111" s="196"/>
      <c r="E111" s="184">
        <f>E103+E104+E105+E106+E107+E108+E109</f>
        <v>9500470.1100000013</v>
      </c>
      <c r="F111" s="185"/>
      <c r="G111" s="126"/>
      <c r="H111" s="126"/>
      <c r="I111" s="126"/>
    </row>
    <row r="113" spans="7:7" x14ac:dyDescent="0.25">
      <c r="G113" s="2" t="s">
        <v>151</v>
      </c>
    </row>
  </sheetData>
  <mergeCells count="32">
    <mergeCell ref="A110:D110"/>
    <mergeCell ref="E110:F110"/>
    <mergeCell ref="A43:I43"/>
    <mergeCell ref="A90:D90"/>
    <mergeCell ref="A97:C97"/>
    <mergeCell ref="A96:D96"/>
    <mergeCell ref="A98:A99"/>
    <mergeCell ref="E109:F109"/>
    <mergeCell ref="C98:D98"/>
    <mergeCell ref="A108:D108"/>
    <mergeCell ref="A1:J1"/>
    <mergeCell ref="A6:I6"/>
    <mergeCell ref="A7:I7"/>
    <mergeCell ref="A39:D39"/>
    <mergeCell ref="A9:D9"/>
    <mergeCell ref="A2:B2"/>
    <mergeCell ref="E111:F111"/>
    <mergeCell ref="A104:D104"/>
    <mergeCell ref="A105:D105"/>
    <mergeCell ref="A106:D106"/>
    <mergeCell ref="E102:F102"/>
    <mergeCell ref="E103:F103"/>
    <mergeCell ref="E104:F104"/>
    <mergeCell ref="E105:F105"/>
    <mergeCell ref="E106:F106"/>
    <mergeCell ref="A109:D109"/>
    <mergeCell ref="A102:D102"/>
    <mergeCell ref="A111:D111"/>
    <mergeCell ref="A107:D107"/>
    <mergeCell ref="A103:D103"/>
    <mergeCell ref="E107:F107"/>
    <mergeCell ref="E108:F10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D22" sqref="D22"/>
    </sheetView>
  </sheetViews>
  <sheetFormatPr defaultRowHeight="15.75" x14ac:dyDescent="0.25"/>
  <cols>
    <col min="1" max="1" width="37.7109375" style="13" customWidth="1"/>
    <col min="2" max="2" width="22.7109375" style="13" customWidth="1"/>
    <col min="3" max="3" width="21.5703125" style="13" customWidth="1"/>
    <col min="4" max="4" width="30" style="13" customWidth="1"/>
    <col min="5" max="5" width="12.85546875" style="13" customWidth="1"/>
    <col min="6" max="6" width="12.28515625" style="13" customWidth="1"/>
    <col min="7" max="16384" width="9.140625" style="13"/>
  </cols>
  <sheetData>
    <row r="1" spans="1:10" ht="42" customHeight="1" x14ac:dyDescent="0.25">
      <c r="A1" s="223" t="s">
        <v>157</v>
      </c>
      <c r="B1" s="223"/>
      <c r="C1" s="223"/>
      <c r="D1" s="223"/>
      <c r="E1" s="223"/>
      <c r="F1" s="223"/>
      <c r="G1" s="1"/>
      <c r="H1" s="1"/>
      <c r="I1" s="1"/>
      <c r="J1" s="1"/>
    </row>
    <row r="2" spans="1:10" ht="18" customHeight="1" x14ac:dyDescent="0.25">
      <c r="A2" s="11"/>
      <c r="B2" s="11"/>
      <c r="C2" s="105"/>
      <c r="D2" s="105"/>
      <c r="E2" s="11"/>
      <c r="F2" s="11"/>
    </row>
    <row r="3" spans="1:10" x14ac:dyDescent="0.25">
      <c r="A3" s="219" t="s">
        <v>26</v>
      </c>
      <c r="B3" s="219"/>
      <c r="C3" s="219"/>
      <c r="D3" s="219"/>
      <c r="E3" s="220"/>
      <c r="F3" s="220"/>
    </row>
    <row r="4" spans="1:10" x14ac:dyDescent="0.25">
      <c r="A4" s="11"/>
      <c r="B4" s="11"/>
      <c r="C4" s="105"/>
      <c r="D4" s="105"/>
      <c r="E4" s="12"/>
      <c r="F4" s="12"/>
    </row>
    <row r="5" spans="1:10" ht="18" customHeight="1" x14ac:dyDescent="0.25">
      <c r="A5" s="219" t="s">
        <v>12</v>
      </c>
      <c r="B5" s="221"/>
      <c r="C5" s="221"/>
      <c r="D5" s="221"/>
      <c r="E5" s="221"/>
      <c r="F5" s="221"/>
    </row>
    <row r="6" spans="1:10" x14ac:dyDescent="0.25">
      <c r="A6" s="11"/>
      <c r="B6" s="11"/>
      <c r="C6" s="105"/>
      <c r="D6" s="105"/>
      <c r="E6" s="12"/>
      <c r="F6" s="12"/>
    </row>
    <row r="7" spans="1:10" x14ac:dyDescent="0.25">
      <c r="A7" s="219" t="s">
        <v>20</v>
      </c>
      <c r="B7" s="222"/>
      <c r="C7" s="222"/>
      <c r="D7" s="222"/>
      <c r="E7" s="222"/>
      <c r="F7" s="222"/>
    </row>
    <row r="8" spans="1:10" x14ac:dyDescent="0.25">
      <c r="A8" s="11"/>
      <c r="B8" s="11"/>
      <c r="C8" s="105"/>
      <c r="D8" s="105"/>
      <c r="E8" s="12"/>
      <c r="F8" s="16" t="s">
        <v>74</v>
      </c>
    </row>
    <row r="9" spans="1:10" ht="30" x14ac:dyDescent="0.25">
      <c r="A9" s="29" t="s">
        <v>21</v>
      </c>
      <c r="B9" s="29" t="s">
        <v>34</v>
      </c>
      <c r="C9" s="29" t="s">
        <v>111</v>
      </c>
      <c r="D9" s="29" t="s">
        <v>160</v>
      </c>
      <c r="E9" s="29" t="s">
        <v>35</v>
      </c>
      <c r="F9" s="29" t="s">
        <v>36</v>
      </c>
    </row>
    <row r="10" spans="1:10" ht="15.75" customHeight="1" x14ac:dyDescent="0.25">
      <c r="A10" s="30" t="s">
        <v>22</v>
      </c>
      <c r="B10" s="31">
        <f>B11</f>
        <v>9021806.3599999994</v>
      </c>
      <c r="C10" s="110">
        <f t="shared" ref="C10:D10" si="0">C11</f>
        <v>478663.76000000164</v>
      </c>
      <c r="D10" s="31">
        <f t="shared" si="0"/>
        <v>9500470.120000001</v>
      </c>
      <c r="E10" s="31">
        <f t="shared" ref="E10:F10" si="1">E11</f>
        <v>0</v>
      </c>
      <c r="F10" s="31">
        <f t="shared" si="1"/>
        <v>0</v>
      </c>
    </row>
    <row r="11" spans="1:10" ht="15.75" customHeight="1" x14ac:dyDescent="0.25">
      <c r="A11" s="30" t="s">
        <v>70</v>
      </c>
      <c r="B11" s="31">
        <f>B12</f>
        <v>9021806.3599999994</v>
      </c>
      <c r="C11" s="32">
        <f t="shared" ref="C11:D11" si="2">C12</f>
        <v>478663.76000000164</v>
      </c>
      <c r="D11" s="31">
        <f t="shared" si="2"/>
        <v>9500470.120000001</v>
      </c>
      <c r="E11" s="31">
        <f t="shared" ref="E11:F11" si="3">E12</f>
        <v>0</v>
      </c>
      <c r="F11" s="31">
        <f t="shared" si="3"/>
        <v>0</v>
      </c>
    </row>
    <row r="12" spans="1:10" ht="15.75" customHeight="1" x14ac:dyDescent="0.25">
      <c r="A12" s="20" t="s">
        <v>71</v>
      </c>
      <c r="B12" s="32">
        <f>' Račun prihoda i rashoda '!$E$90</f>
        <v>9021806.3599999994</v>
      </c>
      <c r="C12" s="109">
        <f>D12-B12</f>
        <v>478663.76000000164</v>
      </c>
      <c r="D12" s="109">
        <f>SAŽETAK!H11</f>
        <v>9500470.120000001</v>
      </c>
      <c r="E12" s="33">
        <f>' Račun prihoda i rashoda '!H90</f>
        <v>0</v>
      </c>
      <c r="F12" s="33">
        <f>' Račun prihoda i rashoda '!I90</f>
        <v>0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D26" sqref="D26"/>
    </sheetView>
  </sheetViews>
  <sheetFormatPr defaultRowHeight="15.75" x14ac:dyDescent="0.25"/>
  <cols>
    <col min="1" max="1" width="7.42578125" style="13" bestFit="1" customWidth="1"/>
    <col min="2" max="2" width="8.42578125" style="13" bestFit="1" customWidth="1"/>
    <col min="3" max="3" width="6.7109375" style="13" customWidth="1"/>
    <col min="4" max="4" width="25.28515625" style="13" customWidth="1"/>
    <col min="5" max="5" width="24.5703125" style="13" customWidth="1"/>
    <col min="6" max="6" width="24.42578125" style="13" customWidth="1"/>
    <col min="7" max="7" width="23.140625" style="13" customWidth="1"/>
    <col min="8" max="16384" width="9.140625" style="13"/>
  </cols>
  <sheetData>
    <row r="1" spans="1:10" ht="42" customHeight="1" x14ac:dyDescent="0.25">
      <c r="A1" s="223" t="s">
        <v>156</v>
      </c>
      <c r="B1" s="223"/>
      <c r="C1" s="223"/>
      <c r="D1" s="223"/>
      <c r="E1" s="223"/>
      <c r="F1" s="223"/>
      <c r="G1" s="223"/>
      <c r="H1" s="1"/>
    </row>
    <row r="2" spans="1:10" ht="18" customHeight="1" x14ac:dyDescent="0.25">
      <c r="A2" s="11"/>
      <c r="B2" s="11"/>
      <c r="C2" s="11"/>
      <c r="D2" s="11"/>
      <c r="E2" s="11"/>
      <c r="F2" s="11"/>
      <c r="G2" s="11"/>
    </row>
    <row r="3" spans="1:10" x14ac:dyDescent="0.25">
      <c r="A3" s="219" t="s">
        <v>26</v>
      </c>
      <c r="B3" s="219"/>
      <c r="C3" s="219"/>
      <c r="D3" s="219"/>
      <c r="E3" s="219"/>
      <c r="F3" s="220"/>
      <c r="G3" s="220"/>
    </row>
    <row r="4" spans="1:10" x14ac:dyDescent="0.25">
      <c r="A4" s="11"/>
      <c r="B4" s="11"/>
      <c r="C4" s="11"/>
      <c r="D4" s="11"/>
      <c r="E4" s="11"/>
      <c r="F4" s="12"/>
      <c r="G4" s="12"/>
    </row>
    <row r="5" spans="1:10" ht="18" customHeight="1" x14ac:dyDescent="0.25">
      <c r="A5" s="219" t="s">
        <v>23</v>
      </c>
      <c r="B5" s="221"/>
      <c r="C5" s="221"/>
      <c r="D5" s="221"/>
      <c r="E5" s="221"/>
      <c r="F5" s="221"/>
      <c r="G5" s="221"/>
    </row>
    <row r="6" spans="1:10" x14ac:dyDescent="0.25">
      <c r="A6" s="11"/>
      <c r="B6" s="11"/>
      <c r="C6" s="11"/>
      <c r="D6" s="11"/>
      <c r="E6" s="11"/>
      <c r="F6" s="12"/>
      <c r="G6" s="16" t="s">
        <v>74</v>
      </c>
    </row>
    <row r="7" spans="1:10" ht="31.5" x14ac:dyDescent="0.25">
      <c r="A7" s="14" t="s">
        <v>13</v>
      </c>
      <c r="B7" s="17" t="s">
        <v>14</v>
      </c>
      <c r="C7" s="17" t="s">
        <v>15</v>
      </c>
      <c r="D7" s="17" t="s">
        <v>39</v>
      </c>
      <c r="E7" s="14" t="s">
        <v>34</v>
      </c>
      <c r="F7" s="14" t="s">
        <v>35</v>
      </c>
      <c r="G7" s="14" t="s">
        <v>36</v>
      </c>
    </row>
    <row r="8" spans="1:10" ht="30" x14ac:dyDescent="0.25">
      <c r="A8" s="18">
        <v>8</v>
      </c>
      <c r="B8" s="18"/>
      <c r="C8" s="18"/>
      <c r="D8" s="18" t="s">
        <v>24</v>
      </c>
      <c r="E8" s="19">
        <f>E9</f>
        <v>75154.289999999994</v>
      </c>
      <c r="F8" s="19">
        <f t="shared" ref="F8:G8" si="0">F9</f>
        <v>0</v>
      </c>
      <c r="G8" s="19">
        <f t="shared" si="0"/>
        <v>0</v>
      </c>
    </row>
    <row r="9" spans="1:10" x14ac:dyDescent="0.25">
      <c r="A9" s="18"/>
      <c r="B9" s="20">
        <v>81</v>
      </c>
      <c r="C9" s="20"/>
      <c r="D9" s="20" t="s">
        <v>28</v>
      </c>
      <c r="E9" s="21">
        <f>E10</f>
        <v>75154.289999999994</v>
      </c>
      <c r="F9" s="21">
        <f>F10</f>
        <v>0</v>
      </c>
      <c r="G9" s="21">
        <f>G10</f>
        <v>0</v>
      </c>
    </row>
    <row r="10" spans="1:10" x14ac:dyDescent="0.25">
      <c r="A10" s="22"/>
      <c r="B10" s="22"/>
      <c r="C10" s="22">
        <v>31</v>
      </c>
      <c r="D10" s="23" t="s">
        <v>30</v>
      </c>
      <c r="E10" s="21">
        <f>' Račun prihoda i rashoda '!G36</f>
        <v>75154.289999999994</v>
      </c>
      <c r="F10" s="21"/>
      <c r="G10" s="21"/>
    </row>
    <row r="11" spans="1:10" ht="45" x14ac:dyDescent="0.25">
      <c r="A11" s="24">
        <v>5</v>
      </c>
      <c r="B11" s="24"/>
      <c r="C11" s="24"/>
      <c r="D11" s="25" t="s">
        <v>25</v>
      </c>
      <c r="E11" s="19">
        <f>E12</f>
        <v>54446.93</v>
      </c>
      <c r="F11" s="19">
        <f t="shared" ref="F11:G11" si="1">F12</f>
        <v>0</v>
      </c>
      <c r="G11" s="19">
        <f t="shared" si="1"/>
        <v>0</v>
      </c>
    </row>
    <row r="12" spans="1:10" ht="45" x14ac:dyDescent="0.25">
      <c r="A12" s="20"/>
      <c r="B12" s="20">
        <v>54</v>
      </c>
      <c r="C12" s="20"/>
      <c r="D12" s="26" t="s">
        <v>29</v>
      </c>
      <c r="E12" s="21">
        <f>E13</f>
        <v>54446.93</v>
      </c>
      <c r="F12" s="21"/>
      <c r="G12" s="21"/>
    </row>
    <row r="13" spans="1:10" x14ac:dyDescent="0.25">
      <c r="A13" s="20"/>
      <c r="B13" s="20"/>
      <c r="C13" s="22">
        <v>31</v>
      </c>
      <c r="D13" s="22" t="s">
        <v>30</v>
      </c>
      <c r="E13" s="21">
        <f>' Račun prihoda i rashoda '!G86</f>
        <v>54446.93</v>
      </c>
      <c r="F13" s="21">
        <v>0</v>
      </c>
      <c r="G13" s="21">
        <v>0</v>
      </c>
      <c r="I13" s="27"/>
      <c r="J13" s="27"/>
    </row>
  </sheetData>
  <mergeCells count="3">
    <mergeCell ref="A3:G3"/>
    <mergeCell ref="A5:G5"/>
    <mergeCell ref="A1:G1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workbookViewId="0">
      <selection activeCell="B10" sqref="B10:D10"/>
    </sheetView>
  </sheetViews>
  <sheetFormatPr defaultRowHeight="15.75" x14ac:dyDescent="0.25"/>
  <cols>
    <col min="1" max="1" width="20.85546875" style="13" bestFit="1" customWidth="1"/>
    <col min="2" max="2" width="8.42578125" style="13" bestFit="1" customWidth="1"/>
    <col min="3" max="3" width="5.42578125" style="13" bestFit="1" customWidth="1"/>
    <col min="4" max="4" width="30.85546875" style="13" customWidth="1"/>
    <col min="5" max="5" width="20.85546875" style="13" customWidth="1"/>
    <col min="6" max="6" width="18.42578125" style="13" customWidth="1"/>
    <col min="7" max="7" width="17.7109375" style="13" customWidth="1"/>
    <col min="8" max="8" width="16.140625" style="13" customWidth="1"/>
    <col min="9" max="9" width="15.5703125" style="13" customWidth="1"/>
    <col min="10" max="11" width="9.140625" style="13"/>
    <col min="12" max="12" width="11.7109375" style="13" bestFit="1" customWidth="1"/>
    <col min="13" max="13" width="9.140625" style="13"/>
    <col min="14" max="14" width="11.7109375" style="13" bestFit="1" customWidth="1"/>
    <col min="15" max="15" width="9.85546875" style="13" bestFit="1" customWidth="1"/>
    <col min="16" max="16384" width="9.140625" style="13"/>
  </cols>
  <sheetData>
    <row r="1" spans="1:15" ht="33" customHeight="1" x14ac:dyDescent="0.25">
      <c r="A1" s="223" t="s">
        <v>155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5" ht="33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5" ht="33" customHeight="1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5" ht="18" customHeight="1" x14ac:dyDescent="0.25">
      <c r="A4" s="143">
        <v>45000</v>
      </c>
      <c r="B4" s="11"/>
      <c r="C4" s="11"/>
      <c r="D4" s="11"/>
      <c r="E4" s="11"/>
      <c r="F4" s="105"/>
      <c r="G4" s="105"/>
      <c r="H4" s="11"/>
      <c r="I4" s="11"/>
    </row>
    <row r="5" spans="1:15" x14ac:dyDescent="0.25">
      <c r="A5" s="219" t="s">
        <v>77</v>
      </c>
      <c r="B5" s="219"/>
      <c r="C5" s="219"/>
      <c r="D5" s="219"/>
      <c r="E5" s="219"/>
      <c r="F5" s="219"/>
      <c r="G5" s="219"/>
      <c r="H5" s="220"/>
      <c r="I5" s="220"/>
    </row>
    <row r="6" spans="1:15" x14ac:dyDescent="0.25">
      <c r="A6" s="155"/>
      <c r="B6" s="155"/>
      <c r="C6" s="155"/>
      <c r="D6" s="155"/>
      <c r="E6" s="155"/>
      <c r="F6" s="155"/>
      <c r="G6" s="155"/>
      <c r="H6" s="156"/>
      <c r="I6" s="156"/>
    </row>
    <row r="7" spans="1:15" x14ac:dyDescent="0.25">
      <c r="A7" s="155"/>
      <c r="B7" s="155"/>
      <c r="C7" s="155"/>
      <c r="D7" s="155"/>
      <c r="E7" s="155"/>
      <c r="F7" s="155"/>
      <c r="G7" s="155"/>
      <c r="H7" s="156"/>
      <c r="I7" s="156"/>
    </row>
    <row r="8" spans="1:15" ht="60" x14ac:dyDescent="0.25">
      <c r="A8" s="14" t="s">
        <v>78</v>
      </c>
      <c r="B8" s="249" t="s">
        <v>43</v>
      </c>
      <c r="C8" s="250"/>
      <c r="D8" s="251"/>
      <c r="E8" s="14" t="s">
        <v>34</v>
      </c>
      <c r="F8" s="14" t="s">
        <v>111</v>
      </c>
      <c r="G8" s="111" t="s">
        <v>161</v>
      </c>
      <c r="H8" s="14" t="s">
        <v>35</v>
      </c>
      <c r="I8" s="14" t="s">
        <v>36</v>
      </c>
    </row>
    <row r="9" spans="1:15" s="79" customFormat="1" ht="15" x14ac:dyDescent="0.25">
      <c r="A9" s="77" t="s">
        <v>76</v>
      </c>
      <c r="B9" s="252" t="s">
        <v>109</v>
      </c>
      <c r="C9" s="253"/>
      <c r="D9" s="254"/>
      <c r="E9" s="78">
        <f>E10+E26+E36+E53+E63+E67</f>
        <v>9021806.2800000012</v>
      </c>
      <c r="F9" s="78">
        <f t="shared" ref="F9" si="0">F10+F26+F36+F53+F63+F67</f>
        <v>432699.30999999994</v>
      </c>
      <c r="G9" s="78">
        <f>G10+G26+G36+G53+G63+G67</f>
        <v>9500470.0500000007</v>
      </c>
      <c r="H9" s="78">
        <f>H10+H26+H36+H53+H63+H67</f>
        <v>0</v>
      </c>
      <c r="I9" s="78">
        <f>I10+I26+I36+I53+I63+I67</f>
        <v>0</v>
      </c>
    </row>
    <row r="10" spans="1:15" s="79" customFormat="1" ht="15" x14ac:dyDescent="0.25">
      <c r="A10" s="80" t="s">
        <v>130</v>
      </c>
      <c r="B10" s="255" t="s">
        <v>79</v>
      </c>
      <c r="C10" s="256"/>
      <c r="D10" s="257"/>
      <c r="E10" s="81">
        <f>E11+E15+E19</f>
        <v>7654451</v>
      </c>
      <c r="F10" s="81">
        <f>F11+F15+F19</f>
        <v>437803.11</v>
      </c>
      <c r="G10" s="81">
        <f>G11+G15+G19</f>
        <v>8100218.5699999994</v>
      </c>
      <c r="H10" s="81">
        <f>H11+H15+H19</f>
        <v>0</v>
      </c>
      <c r="I10" s="81">
        <f t="shared" ref="I10" si="1">I11+I15+I19</f>
        <v>0</v>
      </c>
      <c r="L10" s="148"/>
    </row>
    <row r="11" spans="1:15" s="79" customFormat="1" ht="15" x14ac:dyDescent="0.25">
      <c r="A11" s="82" t="s">
        <v>131</v>
      </c>
      <c r="B11" s="258" t="s">
        <v>88</v>
      </c>
      <c r="C11" s="259"/>
      <c r="D11" s="260"/>
      <c r="E11" s="78">
        <f>E12</f>
        <v>0</v>
      </c>
      <c r="F11" s="78">
        <f t="shared" ref="F11:G11" si="2">F12</f>
        <v>68800</v>
      </c>
      <c r="G11" s="78">
        <f t="shared" si="2"/>
        <v>68800</v>
      </c>
      <c r="H11" s="78">
        <f t="shared" ref="H11:I11" si="3">H12</f>
        <v>0</v>
      </c>
      <c r="I11" s="78">
        <f t="shared" si="3"/>
        <v>0</v>
      </c>
      <c r="L11" s="148"/>
      <c r="N11" s="148"/>
      <c r="O11" s="148"/>
    </row>
    <row r="12" spans="1:15" s="79" customFormat="1" ht="15" x14ac:dyDescent="0.25">
      <c r="A12" s="82">
        <v>3</v>
      </c>
      <c r="B12" s="241" t="s">
        <v>18</v>
      </c>
      <c r="C12" s="242"/>
      <c r="D12" s="243"/>
      <c r="E12" s="83">
        <f>E13+E14</f>
        <v>0</v>
      </c>
      <c r="F12" s="83">
        <f t="shared" ref="F12:G12" si="4">F13+F14</f>
        <v>68800</v>
      </c>
      <c r="G12" s="83">
        <f t="shared" si="4"/>
        <v>68800</v>
      </c>
      <c r="H12" s="83">
        <f>H13+H14</f>
        <v>0</v>
      </c>
      <c r="I12" s="83">
        <f>I13+I14</f>
        <v>0</v>
      </c>
      <c r="L12" s="148"/>
      <c r="N12" s="148"/>
      <c r="O12" s="148"/>
    </row>
    <row r="13" spans="1:15" s="79" customFormat="1" ht="15" x14ac:dyDescent="0.25">
      <c r="A13" s="84">
        <v>31</v>
      </c>
      <c r="B13" s="261" t="s">
        <v>19</v>
      </c>
      <c r="C13" s="262"/>
      <c r="D13" s="263"/>
      <c r="E13" s="85">
        <v>0</v>
      </c>
      <c r="F13" s="85">
        <v>0</v>
      </c>
      <c r="G13" s="85">
        <f>E13+F13</f>
        <v>0</v>
      </c>
      <c r="H13" s="85">
        <f>G13*1.025</f>
        <v>0</v>
      </c>
      <c r="I13" s="85">
        <f>H13*1.025</f>
        <v>0</v>
      </c>
      <c r="L13" s="148"/>
    </row>
    <row r="14" spans="1:15" s="79" customFormat="1" ht="15" x14ac:dyDescent="0.25">
      <c r="A14" s="84">
        <v>32</v>
      </c>
      <c r="B14" s="227" t="s">
        <v>82</v>
      </c>
      <c r="C14" s="244"/>
      <c r="D14" s="245"/>
      <c r="E14" s="86">
        <v>0</v>
      </c>
      <c r="F14" s="86">
        <v>68800</v>
      </c>
      <c r="G14" s="85">
        <f>E14+F14</f>
        <v>68800</v>
      </c>
      <c r="H14" s="85"/>
      <c r="I14" s="85">
        <f>H14*1.025</f>
        <v>0</v>
      </c>
      <c r="L14" s="148"/>
    </row>
    <row r="15" spans="1:15" s="79" customFormat="1" ht="24.95" customHeight="1" x14ac:dyDescent="0.25">
      <c r="A15" s="82" t="s">
        <v>132</v>
      </c>
      <c r="B15" s="241" t="s">
        <v>30</v>
      </c>
      <c r="C15" s="242"/>
      <c r="D15" s="243"/>
      <c r="E15" s="78">
        <f>E16</f>
        <v>344840.03</v>
      </c>
      <c r="F15" s="78">
        <f t="shared" ref="F15:H15" si="5">F16</f>
        <v>0</v>
      </c>
      <c r="G15" s="78">
        <f t="shared" si="5"/>
        <v>344840.03</v>
      </c>
      <c r="H15" s="78">
        <f t="shared" si="5"/>
        <v>0</v>
      </c>
      <c r="I15" s="78">
        <f t="shared" ref="I15" si="6">I16</f>
        <v>0</v>
      </c>
    </row>
    <row r="16" spans="1:15" s="79" customFormat="1" ht="15" x14ac:dyDescent="0.25">
      <c r="A16" s="82">
        <v>3</v>
      </c>
      <c r="B16" s="246" t="s">
        <v>18</v>
      </c>
      <c r="C16" s="247"/>
      <c r="D16" s="248"/>
      <c r="E16" s="87">
        <f>E17+E18</f>
        <v>344840.03</v>
      </c>
      <c r="F16" s="87">
        <f t="shared" ref="F16:G16" si="7">F17+F18</f>
        <v>0</v>
      </c>
      <c r="G16" s="87">
        <f t="shared" si="7"/>
        <v>344840.03</v>
      </c>
      <c r="H16" s="87">
        <f>H17+H18</f>
        <v>0</v>
      </c>
      <c r="I16" s="87">
        <f>I17+I18</f>
        <v>0</v>
      </c>
    </row>
    <row r="17" spans="1:9" s="79" customFormat="1" ht="18.75" customHeight="1" x14ac:dyDescent="0.25">
      <c r="A17" s="84">
        <v>31</v>
      </c>
      <c r="B17" s="227" t="s">
        <v>19</v>
      </c>
      <c r="C17" s="244"/>
      <c r="D17" s="245"/>
      <c r="E17" s="87">
        <v>344840.03</v>
      </c>
      <c r="F17" s="87"/>
      <c r="G17" s="87">
        <f>E17+F17</f>
        <v>344840.03</v>
      </c>
      <c r="H17" s="87"/>
      <c r="I17" s="87">
        <f>H17*1.025</f>
        <v>0</v>
      </c>
    </row>
    <row r="18" spans="1:9" s="79" customFormat="1" ht="18.75" customHeight="1" x14ac:dyDescent="0.25">
      <c r="A18" s="84">
        <v>32</v>
      </c>
      <c r="B18" s="227" t="s">
        <v>27</v>
      </c>
      <c r="C18" s="244"/>
      <c r="D18" s="245"/>
      <c r="E18" s="87">
        <v>0</v>
      </c>
      <c r="F18" s="87"/>
      <c r="G18" s="87">
        <f>E18+F18</f>
        <v>0</v>
      </c>
      <c r="H18" s="87">
        <f>G18*1.025</f>
        <v>0</v>
      </c>
      <c r="I18" s="87">
        <f>H18*1.025</f>
        <v>0</v>
      </c>
    </row>
    <row r="19" spans="1:9" s="79" customFormat="1" ht="18.75" customHeight="1" x14ac:dyDescent="0.25">
      <c r="A19" s="88" t="s">
        <v>133</v>
      </c>
      <c r="B19" s="241" t="s">
        <v>134</v>
      </c>
      <c r="C19" s="242"/>
      <c r="D19" s="243"/>
      <c r="E19" s="83">
        <f>E20</f>
        <v>7309610.9699999997</v>
      </c>
      <c r="F19" s="83">
        <f t="shared" ref="F19:H19" si="8">F20</f>
        <v>369003.11</v>
      </c>
      <c r="G19" s="83">
        <f t="shared" si="8"/>
        <v>7686578.5399999991</v>
      </c>
      <c r="H19" s="83">
        <f t="shared" si="8"/>
        <v>0</v>
      </c>
      <c r="I19" s="83">
        <f t="shared" ref="I19" si="9">I20</f>
        <v>0</v>
      </c>
    </row>
    <row r="20" spans="1:9" s="79" customFormat="1" ht="18" customHeight="1" x14ac:dyDescent="0.25">
      <c r="A20" s="88">
        <v>3</v>
      </c>
      <c r="B20" s="224" t="s">
        <v>18</v>
      </c>
      <c r="C20" s="230"/>
      <c r="D20" s="231"/>
      <c r="E20" s="78">
        <f>E21+E22+E23</f>
        <v>7309610.9699999997</v>
      </c>
      <c r="F20" s="78">
        <f t="shared" ref="F20" si="10">F21+F22+F23+F25</f>
        <v>369003.11</v>
      </c>
      <c r="G20" s="78">
        <f>G21+G22+G23+G25+G24</f>
        <v>7686578.5399999991</v>
      </c>
      <c r="H20" s="78">
        <f>H21+H22+H23+H25</f>
        <v>0</v>
      </c>
      <c r="I20" s="78">
        <f>I21+I22+I23+I25</f>
        <v>0</v>
      </c>
    </row>
    <row r="21" spans="1:9" s="79" customFormat="1" ht="18.75" customHeight="1" x14ac:dyDescent="0.25">
      <c r="A21" s="84">
        <v>31</v>
      </c>
      <c r="B21" s="227" t="s">
        <v>19</v>
      </c>
      <c r="C21" s="228"/>
      <c r="D21" s="229"/>
      <c r="E21" s="89">
        <v>5413884.0300000003</v>
      </c>
      <c r="F21" s="89">
        <v>352100.56</v>
      </c>
      <c r="G21" s="89">
        <f>E21+F21</f>
        <v>5765984.5899999999</v>
      </c>
      <c r="H21" s="89"/>
      <c r="I21" s="89">
        <f t="shared" ref="I21:I25" si="11">H21*1.025</f>
        <v>0</v>
      </c>
    </row>
    <row r="22" spans="1:9" s="79" customFormat="1" ht="18" customHeight="1" x14ac:dyDescent="0.25">
      <c r="A22" s="84">
        <v>32</v>
      </c>
      <c r="B22" s="227" t="s">
        <v>82</v>
      </c>
      <c r="C22" s="228"/>
      <c r="D22" s="229"/>
      <c r="E22" s="89">
        <v>1882985.55</v>
      </c>
      <c r="F22" s="89">
        <v>9952.5499999999993</v>
      </c>
      <c r="G22" s="89">
        <f>E22+F22</f>
        <v>1892938.1</v>
      </c>
      <c r="H22" s="89"/>
      <c r="I22" s="89">
        <f t="shared" si="11"/>
        <v>0</v>
      </c>
    </row>
    <row r="23" spans="1:9" s="79" customFormat="1" ht="17.25" customHeight="1" x14ac:dyDescent="0.25">
      <c r="A23" s="84">
        <v>34</v>
      </c>
      <c r="B23" s="227" t="s">
        <v>49</v>
      </c>
      <c r="C23" s="228"/>
      <c r="D23" s="229"/>
      <c r="E23" s="89">
        <v>12741.39</v>
      </c>
      <c r="F23" s="89">
        <v>6950</v>
      </c>
      <c r="G23" s="89">
        <f>E23+F23</f>
        <v>19691.39</v>
      </c>
      <c r="H23" s="89"/>
      <c r="I23" s="89">
        <f t="shared" si="11"/>
        <v>0</v>
      </c>
    </row>
    <row r="24" spans="1:9" s="79" customFormat="1" ht="17.25" customHeight="1" x14ac:dyDescent="0.25">
      <c r="A24" s="84">
        <v>36</v>
      </c>
      <c r="B24" s="227" t="s">
        <v>154</v>
      </c>
      <c r="C24" s="225"/>
      <c r="D24" s="226"/>
      <c r="E24" s="89">
        <v>0</v>
      </c>
      <c r="F24" s="89">
        <v>5310</v>
      </c>
      <c r="G24" s="89">
        <f>E24+F24</f>
        <v>5310</v>
      </c>
      <c r="H24" s="89"/>
      <c r="I24" s="89">
        <f t="shared" ref="H24:I44" si="12">H24*1.025</f>
        <v>0</v>
      </c>
    </row>
    <row r="25" spans="1:9" s="79" customFormat="1" ht="17.25" customHeight="1" x14ac:dyDescent="0.25">
      <c r="A25" s="84">
        <v>38</v>
      </c>
      <c r="B25" s="227" t="s">
        <v>86</v>
      </c>
      <c r="C25" s="228"/>
      <c r="D25" s="229"/>
      <c r="E25" s="89">
        <v>2654.46</v>
      </c>
      <c r="F25" s="89">
        <v>0</v>
      </c>
      <c r="G25" s="89">
        <f>E25+F25</f>
        <v>2654.46</v>
      </c>
      <c r="H25" s="89"/>
      <c r="I25" s="89">
        <f t="shared" si="11"/>
        <v>0</v>
      </c>
    </row>
    <row r="26" spans="1:9" s="79" customFormat="1" ht="15" x14ac:dyDescent="0.25">
      <c r="A26" s="80" t="s">
        <v>87</v>
      </c>
      <c r="B26" s="235" t="s">
        <v>89</v>
      </c>
      <c r="C26" s="236"/>
      <c r="D26" s="237"/>
      <c r="E26" s="81">
        <f>E30+E34</f>
        <v>249386.16</v>
      </c>
      <c r="F26" s="81">
        <f t="shared" ref="F26" si="13">F30+F34</f>
        <v>-24316.84</v>
      </c>
      <c r="G26" s="81">
        <f>G27+G30+G33</f>
        <v>263069.32</v>
      </c>
      <c r="H26" s="81">
        <f t="shared" ref="H26:I26" si="14">H27+H30+H33</f>
        <v>0</v>
      </c>
      <c r="I26" s="81">
        <f t="shared" si="14"/>
        <v>0</v>
      </c>
    </row>
    <row r="27" spans="1:9" s="79" customFormat="1" ht="15" x14ac:dyDescent="0.25">
      <c r="A27" s="144" t="s">
        <v>80</v>
      </c>
      <c r="B27" s="224" t="s">
        <v>88</v>
      </c>
      <c r="C27" s="230"/>
      <c r="D27" s="231"/>
      <c r="E27" s="145">
        <f t="shared" ref="E27:G28" si="15">E28</f>
        <v>0</v>
      </c>
      <c r="F27" s="145">
        <f t="shared" si="15"/>
        <v>38000</v>
      </c>
      <c r="G27" s="145">
        <f t="shared" si="15"/>
        <v>38000</v>
      </c>
      <c r="H27" s="145"/>
      <c r="I27" s="145"/>
    </row>
    <row r="28" spans="1:9" s="79" customFormat="1" ht="15" x14ac:dyDescent="0.25">
      <c r="A28" s="144">
        <v>3</v>
      </c>
      <c r="B28" s="232" t="s">
        <v>18</v>
      </c>
      <c r="C28" s="233"/>
      <c r="D28" s="234"/>
      <c r="E28" s="146">
        <f t="shared" si="15"/>
        <v>0</v>
      </c>
      <c r="F28" s="146">
        <f t="shared" si="15"/>
        <v>38000</v>
      </c>
      <c r="G28" s="146">
        <f t="shared" si="15"/>
        <v>38000</v>
      </c>
      <c r="H28" s="146"/>
      <c r="I28" s="146"/>
    </row>
    <row r="29" spans="1:9" s="79" customFormat="1" ht="15" x14ac:dyDescent="0.25">
      <c r="A29" s="147">
        <v>32</v>
      </c>
      <c r="B29" s="232" t="s">
        <v>82</v>
      </c>
      <c r="C29" s="233"/>
      <c r="D29" s="234"/>
      <c r="E29" s="146">
        <v>0</v>
      </c>
      <c r="F29" s="146">
        <v>38000</v>
      </c>
      <c r="G29" s="146">
        <f>E29+F29</f>
        <v>38000</v>
      </c>
      <c r="H29" s="146"/>
      <c r="I29" s="146"/>
    </row>
    <row r="30" spans="1:9" s="79" customFormat="1" ht="15" x14ac:dyDescent="0.25">
      <c r="A30" s="90" t="s">
        <v>83</v>
      </c>
      <c r="B30" s="224" t="s">
        <v>30</v>
      </c>
      <c r="C30" s="230"/>
      <c r="D30" s="231"/>
      <c r="E30" s="91">
        <f>E31</f>
        <v>39816.839999999997</v>
      </c>
      <c r="F30" s="91">
        <f t="shared" ref="F30:H31" si="16">F31</f>
        <v>15183.16</v>
      </c>
      <c r="G30" s="91">
        <f t="shared" si="16"/>
        <v>55000</v>
      </c>
      <c r="H30" s="91">
        <f t="shared" si="16"/>
        <v>0</v>
      </c>
      <c r="I30" s="91">
        <f t="shared" ref="I30" si="17">I31</f>
        <v>0</v>
      </c>
    </row>
    <row r="31" spans="1:9" s="79" customFormat="1" ht="15" x14ac:dyDescent="0.25">
      <c r="A31" s="92">
        <v>3</v>
      </c>
      <c r="B31" s="227" t="s">
        <v>18</v>
      </c>
      <c r="C31" s="228"/>
      <c r="D31" s="229"/>
      <c r="E31" s="89">
        <f>E32</f>
        <v>39816.839999999997</v>
      </c>
      <c r="F31" s="89">
        <f t="shared" si="16"/>
        <v>15183.16</v>
      </c>
      <c r="G31" s="89">
        <f t="shared" si="16"/>
        <v>55000</v>
      </c>
      <c r="H31" s="89">
        <f t="shared" si="16"/>
        <v>0</v>
      </c>
      <c r="I31" s="89">
        <f t="shared" ref="I31" si="18">I32</f>
        <v>0</v>
      </c>
    </row>
    <row r="32" spans="1:9" s="79" customFormat="1" ht="15" x14ac:dyDescent="0.25">
      <c r="A32" s="93">
        <v>32</v>
      </c>
      <c r="B32" s="227" t="s">
        <v>82</v>
      </c>
      <c r="C32" s="228"/>
      <c r="D32" s="229"/>
      <c r="E32" s="89">
        <v>39816.839999999997</v>
      </c>
      <c r="F32" s="89">
        <v>15183.16</v>
      </c>
      <c r="G32" s="89">
        <f>E32+F32</f>
        <v>55000</v>
      </c>
      <c r="H32" s="89"/>
      <c r="I32" s="89">
        <f>H32*1.025</f>
        <v>0</v>
      </c>
    </row>
    <row r="33" spans="1:9" s="79" customFormat="1" ht="15" x14ac:dyDescent="0.25">
      <c r="A33" s="92" t="s">
        <v>84</v>
      </c>
      <c r="B33" s="224" t="s">
        <v>85</v>
      </c>
      <c r="C33" s="230"/>
      <c r="D33" s="231"/>
      <c r="E33" s="91">
        <f>E34</f>
        <v>209569.32</v>
      </c>
      <c r="F33" s="91">
        <f t="shared" ref="F33:H34" si="19">F34</f>
        <v>-39500</v>
      </c>
      <c r="G33" s="91">
        <f t="shared" si="19"/>
        <v>170069.32</v>
      </c>
      <c r="H33" s="91">
        <f t="shared" si="19"/>
        <v>0</v>
      </c>
      <c r="I33" s="91">
        <f>I34</f>
        <v>0</v>
      </c>
    </row>
    <row r="34" spans="1:9" s="79" customFormat="1" ht="15" x14ac:dyDescent="0.25">
      <c r="A34" s="92">
        <v>3</v>
      </c>
      <c r="B34" s="227" t="s">
        <v>18</v>
      </c>
      <c r="C34" s="228"/>
      <c r="D34" s="229"/>
      <c r="E34" s="87">
        <f>E35</f>
        <v>209569.32</v>
      </c>
      <c r="F34" s="87">
        <f t="shared" si="19"/>
        <v>-39500</v>
      </c>
      <c r="G34" s="87">
        <f t="shared" si="19"/>
        <v>170069.32</v>
      </c>
      <c r="H34" s="87">
        <f t="shared" si="19"/>
        <v>0</v>
      </c>
      <c r="I34" s="87">
        <f t="shared" ref="I34" si="20">I35</f>
        <v>0</v>
      </c>
    </row>
    <row r="35" spans="1:9" s="79" customFormat="1" ht="15" x14ac:dyDescent="0.25">
      <c r="A35" s="93">
        <v>32</v>
      </c>
      <c r="B35" s="227" t="s">
        <v>82</v>
      </c>
      <c r="C35" s="228"/>
      <c r="D35" s="229"/>
      <c r="E35" s="89">
        <v>209569.32</v>
      </c>
      <c r="F35" s="89">
        <v>-39500</v>
      </c>
      <c r="G35" s="89">
        <f>E35+F35</f>
        <v>170069.32</v>
      </c>
      <c r="H35" s="89"/>
      <c r="I35" s="89">
        <f>H35*1.025</f>
        <v>0</v>
      </c>
    </row>
    <row r="36" spans="1:9" s="79" customFormat="1" ht="19.5" customHeight="1" x14ac:dyDescent="0.25">
      <c r="A36" s="94" t="s">
        <v>90</v>
      </c>
      <c r="B36" s="235" t="s">
        <v>91</v>
      </c>
      <c r="C36" s="236"/>
      <c r="D36" s="237"/>
      <c r="E36" s="95">
        <f>E37+E42+E47+E50</f>
        <v>919724.99</v>
      </c>
      <c r="F36" s="95">
        <f t="shared" ref="F36" si="21">F37+F42+F47+F50</f>
        <v>35361.69</v>
      </c>
      <c r="G36" s="95">
        <f t="shared" ref="G36:I36" si="22">G37+G42+G47+G50</f>
        <v>955086.68</v>
      </c>
      <c r="H36" s="95">
        <f t="shared" si="22"/>
        <v>0</v>
      </c>
      <c r="I36" s="95">
        <f t="shared" si="22"/>
        <v>0</v>
      </c>
    </row>
    <row r="37" spans="1:9" s="79" customFormat="1" ht="15" x14ac:dyDescent="0.25">
      <c r="A37" s="92" t="s">
        <v>80</v>
      </c>
      <c r="B37" s="224" t="s">
        <v>88</v>
      </c>
      <c r="C37" s="230"/>
      <c r="D37" s="231"/>
      <c r="E37" s="91">
        <f>E40</f>
        <v>0</v>
      </c>
      <c r="F37" s="91">
        <f>F38+F40</f>
        <v>42488.57</v>
      </c>
      <c r="G37" s="91">
        <f t="shared" ref="G37:I37" si="23">G38+G40</f>
        <v>42488.57</v>
      </c>
      <c r="H37" s="91">
        <f t="shared" si="23"/>
        <v>0</v>
      </c>
      <c r="I37" s="91">
        <f t="shared" si="23"/>
        <v>0</v>
      </c>
    </row>
    <row r="38" spans="1:9" s="79" customFormat="1" ht="15" x14ac:dyDescent="0.25">
      <c r="A38" s="92">
        <v>4</v>
      </c>
      <c r="B38" s="224" t="s">
        <v>92</v>
      </c>
      <c r="C38" s="225"/>
      <c r="D38" s="226"/>
      <c r="E38" s="87">
        <f>E39</f>
        <v>0</v>
      </c>
      <c r="F38" s="87">
        <f>F39</f>
        <v>23700</v>
      </c>
      <c r="G38" s="87">
        <f>G39</f>
        <v>23700</v>
      </c>
      <c r="H38" s="87"/>
      <c r="I38" s="87"/>
    </row>
    <row r="39" spans="1:9" s="79" customFormat="1" ht="15" x14ac:dyDescent="0.25">
      <c r="A39" s="93">
        <v>42</v>
      </c>
      <c r="B39" s="227" t="s">
        <v>153</v>
      </c>
      <c r="C39" s="228"/>
      <c r="D39" s="229"/>
      <c r="E39" s="87">
        <v>0</v>
      </c>
      <c r="F39" s="87">
        <v>23700</v>
      </c>
      <c r="G39" s="87">
        <f>E39+F39</f>
        <v>23700</v>
      </c>
      <c r="H39" s="87"/>
      <c r="I39" s="87"/>
    </row>
    <row r="40" spans="1:9" s="79" customFormat="1" ht="15" x14ac:dyDescent="0.25">
      <c r="A40" s="92">
        <v>5</v>
      </c>
      <c r="B40" s="227" t="s">
        <v>98</v>
      </c>
      <c r="C40" s="228"/>
      <c r="D40" s="229"/>
      <c r="E40" s="87">
        <f>E41</f>
        <v>0</v>
      </c>
      <c r="F40" s="87">
        <f>F41</f>
        <v>18788.57</v>
      </c>
      <c r="G40" s="87">
        <f t="shared" ref="G40:H40" si="24">G41</f>
        <v>18788.57</v>
      </c>
      <c r="H40" s="87">
        <f t="shared" si="24"/>
        <v>0</v>
      </c>
      <c r="I40" s="87">
        <f t="shared" ref="I40" si="25">I41</f>
        <v>0</v>
      </c>
    </row>
    <row r="41" spans="1:9" s="79" customFormat="1" ht="15" x14ac:dyDescent="0.25">
      <c r="A41" s="93">
        <v>54</v>
      </c>
      <c r="B41" s="227" t="s">
        <v>140</v>
      </c>
      <c r="C41" s="228"/>
      <c r="D41" s="229"/>
      <c r="E41" s="89">
        <v>0</v>
      </c>
      <c r="F41" s="89">
        <v>18788.57</v>
      </c>
      <c r="G41" s="89">
        <f>E41+F41</f>
        <v>18788.57</v>
      </c>
      <c r="H41" s="89">
        <v>0</v>
      </c>
      <c r="I41" s="87">
        <f>H41*1.025</f>
        <v>0</v>
      </c>
    </row>
    <row r="42" spans="1:9" s="79" customFormat="1" ht="15" x14ac:dyDescent="0.25">
      <c r="A42" s="92" t="s">
        <v>83</v>
      </c>
      <c r="B42" s="224" t="s">
        <v>30</v>
      </c>
      <c r="C42" s="230"/>
      <c r="D42" s="231"/>
      <c r="E42" s="78">
        <f>E43</f>
        <v>74457.490000000005</v>
      </c>
      <c r="F42" s="78">
        <f t="shared" ref="F42:H42" si="26">F43</f>
        <v>-7126.880000000001</v>
      </c>
      <c r="G42" s="78">
        <f t="shared" si="26"/>
        <v>67330.61</v>
      </c>
      <c r="H42" s="78">
        <f t="shared" si="26"/>
        <v>0</v>
      </c>
      <c r="I42" s="78">
        <f t="shared" ref="I42" si="27">I43</f>
        <v>0</v>
      </c>
    </row>
    <row r="43" spans="1:9" s="79" customFormat="1" ht="15" x14ac:dyDescent="0.25">
      <c r="A43" s="92">
        <v>4</v>
      </c>
      <c r="B43" s="227" t="s">
        <v>92</v>
      </c>
      <c r="C43" s="228"/>
      <c r="D43" s="229"/>
      <c r="E43" s="91">
        <f>E44+E45+E46</f>
        <v>74457.490000000005</v>
      </c>
      <c r="F43" s="91">
        <f>F44+F45+F46</f>
        <v>-7126.880000000001</v>
      </c>
      <c r="G43" s="91">
        <f t="shared" ref="G43:H43" si="28">G44+G45+G46</f>
        <v>67330.61</v>
      </c>
      <c r="H43" s="91">
        <f t="shared" si="28"/>
        <v>0</v>
      </c>
      <c r="I43" s="91">
        <f t="shared" ref="I43" si="29">I44+I45+I46</f>
        <v>0</v>
      </c>
    </row>
    <row r="44" spans="1:9" s="79" customFormat="1" ht="15" x14ac:dyDescent="0.25">
      <c r="A44" s="93">
        <v>41</v>
      </c>
      <c r="B44" s="227" t="s">
        <v>93</v>
      </c>
      <c r="C44" s="228"/>
      <c r="D44" s="229"/>
      <c r="E44" s="89">
        <v>13272.28</v>
      </c>
      <c r="F44" s="89">
        <v>-13272.28</v>
      </c>
      <c r="G44" s="89">
        <f>E44+F44</f>
        <v>0</v>
      </c>
      <c r="H44" s="89">
        <f t="shared" si="12"/>
        <v>0</v>
      </c>
      <c r="I44" s="89">
        <f>H44*1.025</f>
        <v>0</v>
      </c>
    </row>
    <row r="45" spans="1:9" s="79" customFormat="1" ht="15" x14ac:dyDescent="0.25">
      <c r="A45" s="93">
        <v>42</v>
      </c>
      <c r="B45" s="227" t="s">
        <v>94</v>
      </c>
      <c r="C45" s="228"/>
      <c r="D45" s="229"/>
      <c r="E45" s="89">
        <v>47912.93</v>
      </c>
      <c r="F45" s="89">
        <v>-13854.6</v>
      </c>
      <c r="G45" s="89">
        <f t="shared" ref="G45:G46" si="30">E45+F45</f>
        <v>34058.33</v>
      </c>
      <c r="H45" s="89"/>
      <c r="I45" s="89">
        <f t="shared" ref="I45:I46" si="31">H45*1.025</f>
        <v>0</v>
      </c>
    </row>
    <row r="46" spans="1:9" s="79" customFormat="1" ht="15" x14ac:dyDescent="0.25">
      <c r="A46" s="93">
        <v>45</v>
      </c>
      <c r="B46" s="238" t="s">
        <v>95</v>
      </c>
      <c r="C46" s="239"/>
      <c r="D46" s="240"/>
      <c r="E46" s="89">
        <v>13272.28</v>
      </c>
      <c r="F46" s="89">
        <v>20000</v>
      </c>
      <c r="G46" s="89">
        <f t="shared" si="30"/>
        <v>33272.28</v>
      </c>
      <c r="H46" s="89"/>
      <c r="I46" s="89">
        <f t="shared" si="31"/>
        <v>0</v>
      </c>
    </row>
    <row r="47" spans="1:9" s="79" customFormat="1" ht="15" x14ac:dyDescent="0.25">
      <c r="A47" s="92" t="s">
        <v>96</v>
      </c>
      <c r="B47" s="224" t="s">
        <v>97</v>
      </c>
      <c r="C47" s="230"/>
      <c r="D47" s="231"/>
      <c r="E47" s="78">
        <f>E48</f>
        <v>809609.13</v>
      </c>
      <c r="F47" s="78">
        <f t="shared" ref="F47:H48" si="32">F48</f>
        <v>0</v>
      </c>
      <c r="G47" s="78">
        <f t="shared" si="32"/>
        <v>809609.13</v>
      </c>
      <c r="H47" s="78">
        <f t="shared" si="32"/>
        <v>0</v>
      </c>
      <c r="I47" s="78">
        <f t="shared" ref="I47" si="33">I48</f>
        <v>0</v>
      </c>
    </row>
    <row r="48" spans="1:9" s="79" customFormat="1" ht="15" x14ac:dyDescent="0.25">
      <c r="A48" s="92">
        <v>4</v>
      </c>
      <c r="B48" s="227" t="s">
        <v>92</v>
      </c>
      <c r="C48" s="228"/>
      <c r="D48" s="229"/>
      <c r="E48" s="89">
        <f>E49</f>
        <v>809609.13</v>
      </c>
      <c r="F48" s="89">
        <f>F49</f>
        <v>0</v>
      </c>
      <c r="G48" s="89">
        <f t="shared" si="32"/>
        <v>809609.13</v>
      </c>
      <c r="H48" s="89">
        <f t="shared" si="32"/>
        <v>0</v>
      </c>
      <c r="I48" s="89">
        <f t="shared" ref="I48" si="34">I49</f>
        <v>0</v>
      </c>
    </row>
    <row r="49" spans="1:9" s="79" customFormat="1" ht="15" x14ac:dyDescent="0.25">
      <c r="A49" s="93">
        <v>42</v>
      </c>
      <c r="B49" s="227" t="s">
        <v>94</v>
      </c>
      <c r="C49" s="228"/>
      <c r="D49" s="229"/>
      <c r="E49" s="89">
        <v>809609.13</v>
      </c>
      <c r="F49" s="89"/>
      <c r="G49" s="89">
        <v>809609.13</v>
      </c>
      <c r="H49" s="89"/>
      <c r="I49" s="89"/>
    </row>
    <row r="50" spans="1:9" s="79" customFormat="1" ht="30" x14ac:dyDescent="0.25">
      <c r="A50" s="92" t="s">
        <v>142</v>
      </c>
      <c r="B50" s="224" t="s">
        <v>135</v>
      </c>
      <c r="C50" s="230"/>
      <c r="D50" s="231"/>
      <c r="E50" s="78">
        <f>E51</f>
        <v>35658.370000000003</v>
      </c>
      <c r="F50" s="78">
        <f>F51</f>
        <v>0</v>
      </c>
      <c r="G50" s="78">
        <f>G51</f>
        <v>35658.370000000003</v>
      </c>
      <c r="H50" s="78">
        <f>H51</f>
        <v>0</v>
      </c>
      <c r="I50" s="78">
        <f t="shared" ref="I50" si="35">I51</f>
        <v>0</v>
      </c>
    </row>
    <row r="51" spans="1:9" s="79" customFormat="1" ht="15" x14ac:dyDescent="0.25">
      <c r="A51" s="92">
        <v>5</v>
      </c>
      <c r="B51" s="227" t="s">
        <v>98</v>
      </c>
      <c r="C51" s="228"/>
      <c r="D51" s="229"/>
      <c r="E51" s="87">
        <f>E52</f>
        <v>35658.370000000003</v>
      </c>
      <c r="F51" s="87">
        <f>F52</f>
        <v>0</v>
      </c>
      <c r="G51" s="87">
        <f t="shared" ref="G51:H51" si="36">G52</f>
        <v>35658.370000000003</v>
      </c>
      <c r="H51" s="87">
        <f t="shared" si="36"/>
        <v>0</v>
      </c>
      <c r="I51" s="87">
        <f t="shared" ref="I51" si="37">I52</f>
        <v>0</v>
      </c>
    </row>
    <row r="52" spans="1:9" s="79" customFormat="1" ht="15" x14ac:dyDescent="0.25">
      <c r="A52" s="93">
        <v>54</v>
      </c>
      <c r="B52" s="227" t="s">
        <v>99</v>
      </c>
      <c r="C52" s="228"/>
      <c r="D52" s="229"/>
      <c r="E52" s="89">
        <v>35658.370000000003</v>
      </c>
      <c r="F52" s="89">
        <v>0</v>
      </c>
      <c r="G52" s="89">
        <f>E52+F52</f>
        <v>35658.370000000003</v>
      </c>
      <c r="H52" s="89"/>
      <c r="I52" s="89">
        <f>H52</f>
        <v>0</v>
      </c>
    </row>
    <row r="53" spans="1:9" s="79" customFormat="1" ht="15" x14ac:dyDescent="0.25">
      <c r="A53" s="94" t="s">
        <v>100</v>
      </c>
      <c r="B53" s="235" t="s">
        <v>101</v>
      </c>
      <c r="C53" s="236"/>
      <c r="D53" s="237"/>
      <c r="E53" s="95">
        <f>E54+E58+E60</f>
        <v>138187.06</v>
      </c>
      <c r="F53" s="95">
        <f t="shared" ref="F53" si="38">F54+F58+F60</f>
        <v>0</v>
      </c>
      <c r="G53" s="95">
        <f>F53+E53</f>
        <v>138187.06</v>
      </c>
      <c r="H53" s="95">
        <f>H54+H57+H60</f>
        <v>0</v>
      </c>
      <c r="I53" s="95">
        <f>I54+I57+I60</f>
        <v>0</v>
      </c>
    </row>
    <row r="54" spans="1:9" s="79" customFormat="1" ht="15" x14ac:dyDescent="0.25">
      <c r="A54" s="92" t="s">
        <v>80</v>
      </c>
      <c r="B54" s="224" t="s">
        <v>88</v>
      </c>
      <c r="C54" s="230"/>
      <c r="D54" s="231"/>
      <c r="E54" s="78">
        <f>E55</f>
        <v>20306.59</v>
      </c>
      <c r="F54" s="78">
        <f t="shared" ref="F54:H55" si="39">F55</f>
        <v>0</v>
      </c>
      <c r="G54" s="78">
        <f t="shared" si="39"/>
        <v>20306.59</v>
      </c>
      <c r="H54" s="78">
        <f t="shared" si="39"/>
        <v>0</v>
      </c>
      <c r="I54" s="78">
        <f t="shared" ref="I54" si="40">I55</f>
        <v>0</v>
      </c>
    </row>
    <row r="55" spans="1:9" s="79" customFormat="1" ht="15" x14ac:dyDescent="0.25">
      <c r="A55" s="92">
        <v>3</v>
      </c>
      <c r="B55" s="227" t="s">
        <v>81</v>
      </c>
      <c r="C55" s="228"/>
      <c r="D55" s="229"/>
      <c r="E55" s="89">
        <f>E56</f>
        <v>20306.59</v>
      </c>
      <c r="F55" s="89">
        <f>F56</f>
        <v>0</v>
      </c>
      <c r="G55" s="89">
        <f t="shared" si="39"/>
        <v>20306.59</v>
      </c>
      <c r="H55" s="89">
        <f t="shared" si="39"/>
        <v>0</v>
      </c>
      <c r="I55" s="89">
        <f t="shared" ref="I55" si="41">I56</f>
        <v>0</v>
      </c>
    </row>
    <row r="56" spans="1:9" s="79" customFormat="1" ht="15" x14ac:dyDescent="0.25">
      <c r="A56" s="96">
        <v>31</v>
      </c>
      <c r="B56" s="227" t="s">
        <v>102</v>
      </c>
      <c r="C56" s="228"/>
      <c r="D56" s="229"/>
      <c r="E56" s="89">
        <v>20306.59</v>
      </c>
      <c r="F56" s="89"/>
      <c r="G56" s="89">
        <v>20306.59</v>
      </c>
      <c r="H56" s="89"/>
      <c r="I56" s="89">
        <f>H56*1.025</f>
        <v>0</v>
      </c>
    </row>
    <row r="57" spans="1:9" s="98" customFormat="1" ht="15" x14ac:dyDescent="0.25">
      <c r="A57" s="97" t="s">
        <v>103</v>
      </c>
      <c r="B57" s="224" t="s">
        <v>48</v>
      </c>
      <c r="C57" s="230"/>
      <c r="D57" s="231"/>
      <c r="E57" s="78">
        <f>E58</f>
        <v>24974.5</v>
      </c>
      <c r="F57" s="78">
        <f t="shared" ref="F57:H57" si="42">F58</f>
        <v>0</v>
      </c>
      <c r="G57" s="78">
        <f t="shared" si="42"/>
        <v>24974.5</v>
      </c>
      <c r="H57" s="78">
        <f t="shared" si="42"/>
        <v>0</v>
      </c>
      <c r="I57" s="78">
        <f t="shared" ref="I57" si="43">I58</f>
        <v>0</v>
      </c>
    </row>
    <row r="58" spans="1:9" s="98" customFormat="1" ht="15" x14ac:dyDescent="0.25">
      <c r="A58" s="99">
        <v>3</v>
      </c>
      <c r="B58" s="227" t="s">
        <v>104</v>
      </c>
      <c r="C58" s="228"/>
      <c r="D58" s="229"/>
      <c r="E58" s="87">
        <f>E59</f>
        <v>24974.5</v>
      </c>
      <c r="F58" s="87">
        <f>F59</f>
        <v>0</v>
      </c>
      <c r="G58" s="87">
        <f t="shared" ref="G58:H58" si="44">G59</f>
        <v>24974.5</v>
      </c>
      <c r="H58" s="87">
        <f t="shared" si="44"/>
        <v>0</v>
      </c>
      <c r="I58" s="78">
        <f t="shared" ref="I58" si="45">I59</f>
        <v>0</v>
      </c>
    </row>
    <row r="59" spans="1:9" s="79" customFormat="1" ht="15" x14ac:dyDescent="0.25">
      <c r="A59" s="100">
        <v>31</v>
      </c>
      <c r="B59" s="227" t="s">
        <v>19</v>
      </c>
      <c r="C59" s="228"/>
      <c r="D59" s="229"/>
      <c r="E59" s="89">
        <v>24974.5</v>
      </c>
      <c r="F59" s="89"/>
      <c r="G59" s="89">
        <v>24974.5</v>
      </c>
      <c r="H59" s="89"/>
      <c r="I59" s="89">
        <f>H59*1.025</f>
        <v>0</v>
      </c>
    </row>
    <row r="60" spans="1:9" s="79" customFormat="1" ht="15" x14ac:dyDescent="0.25">
      <c r="A60" s="112" t="s">
        <v>138</v>
      </c>
      <c r="B60" s="224" t="s">
        <v>139</v>
      </c>
      <c r="C60" s="230"/>
      <c r="D60" s="231"/>
      <c r="E60" s="91">
        <f>E61</f>
        <v>92905.97</v>
      </c>
      <c r="F60" s="91">
        <f t="shared" ref="F60:I61" si="46">F61</f>
        <v>0</v>
      </c>
      <c r="G60" s="91">
        <f t="shared" si="46"/>
        <v>92905.97</v>
      </c>
      <c r="H60" s="91">
        <f t="shared" si="46"/>
        <v>0</v>
      </c>
      <c r="I60" s="91">
        <f t="shared" si="46"/>
        <v>0</v>
      </c>
    </row>
    <row r="61" spans="1:9" s="79" customFormat="1" ht="15" x14ac:dyDescent="0.25">
      <c r="A61" s="112">
        <v>3</v>
      </c>
      <c r="B61" s="227" t="s">
        <v>81</v>
      </c>
      <c r="C61" s="228"/>
      <c r="D61" s="229"/>
      <c r="E61" s="89">
        <f>E62</f>
        <v>92905.97</v>
      </c>
      <c r="F61" s="89">
        <f>F62</f>
        <v>0</v>
      </c>
      <c r="G61" s="89">
        <f t="shared" si="46"/>
        <v>92905.97</v>
      </c>
      <c r="H61" s="89">
        <f t="shared" si="46"/>
        <v>0</v>
      </c>
      <c r="I61" s="89">
        <f t="shared" si="46"/>
        <v>0</v>
      </c>
    </row>
    <row r="62" spans="1:9" s="79" customFormat="1" ht="15" x14ac:dyDescent="0.25">
      <c r="A62" s="100">
        <v>31</v>
      </c>
      <c r="B62" s="227" t="s">
        <v>19</v>
      </c>
      <c r="C62" s="228"/>
      <c r="D62" s="229"/>
      <c r="E62" s="89">
        <v>92905.97</v>
      </c>
      <c r="F62" s="89"/>
      <c r="G62" s="89">
        <v>92905.97</v>
      </c>
      <c r="H62" s="89"/>
      <c r="I62" s="89">
        <f t="shared" ref="I62" si="47">H62*1.025</f>
        <v>0</v>
      </c>
    </row>
    <row r="63" spans="1:9" s="98" customFormat="1" ht="15" x14ac:dyDescent="0.25">
      <c r="A63" s="101" t="s">
        <v>105</v>
      </c>
      <c r="B63" s="235" t="s">
        <v>137</v>
      </c>
      <c r="C63" s="236"/>
      <c r="D63" s="237"/>
      <c r="E63" s="95">
        <f>E64</f>
        <v>19908.419999999998</v>
      </c>
      <c r="F63" s="95">
        <f>F64+F65+F66</f>
        <v>0</v>
      </c>
      <c r="G63" s="95">
        <f t="shared" ref="G63:H65" si="48">G64</f>
        <v>19908.419999999998</v>
      </c>
      <c r="H63" s="95">
        <f t="shared" si="48"/>
        <v>0</v>
      </c>
      <c r="I63" s="95">
        <f t="shared" ref="I63" si="49">I64</f>
        <v>0</v>
      </c>
    </row>
    <row r="64" spans="1:9" s="98" customFormat="1" ht="15" x14ac:dyDescent="0.25">
      <c r="A64" s="99" t="s">
        <v>80</v>
      </c>
      <c r="B64" s="224" t="s">
        <v>88</v>
      </c>
      <c r="C64" s="230"/>
      <c r="D64" s="231"/>
      <c r="E64" s="78">
        <f>E65</f>
        <v>19908.419999999998</v>
      </c>
      <c r="F64" s="78">
        <f>F65</f>
        <v>0</v>
      </c>
      <c r="G64" s="78">
        <f t="shared" si="48"/>
        <v>19908.419999999998</v>
      </c>
      <c r="H64" s="78">
        <f t="shared" si="48"/>
        <v>0</v>
      </c>
      <c r="I64" s="78">
        <f t="shared" ref="I64" si="50">I65</f>
        <v>0</v>
      </c>
    </row>
    <row r="65" spans="1:9" s="98" customFormat="1" ht="15" x14ac:dyDescent="0.25">
      <c r="A65" s="99">
        <v>3</v>
      </c>
      <c r="B65" s="227" t="s">
        <v>18</v>
      </c>
      <c r="C65" s="228"/>
      <c r="D65" s="229"/>
      <c r="E65" s="89">
        <f>E66</f>
        <v>19908.419999999998</v>
      </c>
      <c r="F65" s="89">
        <f>F66</f>
        <v>0</v>
      </c>
      <c r="G65" s="89">
        <f t="shared" si="48"/>
        <v>19908.419999999998</v>
      </c>
      <c r="H65" s="89">
        <f t="shared" si="48"/>
        <v>0</v>
      </c>
      <c r="I65" s="89">
        <f t="shared" ref="I65" si="51">I66</f>
        <v>0</v>
      </c>
    </row>
    <row r="66" spans="1:9" s="98" customFormat="1" ht="15" x14ac:dyDescent="0.25">
      <c r="A66" s="102">
        <v>32</v>
      </c>
      <c r="B66" s="227" t="s">
        <v>82</v>
      </c>
      <c r="C66" s="228"/>
      <c r="D66" s="229"/>
      <c r="E66" s="87">
        <v>19908.419999999998</v>
      </c>
      <c r="F66" s="87">
        <v>0</v>
      </c>
      <c r="G66" s="87">
        <f>E66+F66</f>
        <v>19908.419999999998</v>
      </c>
      <c r="H66" s="89"/>
      <c r="I66" s="87">
        <f>H66*1.025</f>
        <v>0</v>
      </c>
    </row>
    <row r="67" spans="1:9" s="98" customFormat="1" ht="15" x14ac:dyDescent="0.25">
      <c r="A67" s="103" t="s">
        <v>106</v>
      </c>
      <c r="B67" s="235" t="s">
        <v>107</v>
      </c>
      <c r="C67" s="236"/>
      <c r="D67" s="237"/>
      <c r="E67" s="81">
        <f t="shared" ref="E67:H68" si="52">E68</f>
        <v>40148.65</v>
      </c>
      <c r="F67" s="81">
        <f t="shared" si="52"/>
        <v>-16148.650000000001</v>
      </c>
      <c r="G67" s="81">
        <f t="shared" si="52"/>
        <v>24000.000000000004</v>
      </c>
      <c r="H67" s="81">
        <f t="shared" si="52"/>
        <v>0</v>
      </c>
      <c r="I67" s="81">
        <f t="shared" ref="I67" si="53">I68</f>
        <v>0</v>
      </c>
    </row>
    <row r="68" spans="1:9" s="98" customFormat="1" ht="15" x14ac:dyDescent="0.25">
      <c r="A68" s="99" t="s">
        <v>141</v>
      </c>
      <c r="B68" s="224" t="s">
        <v>108</v>
      </c>
      <c r="C68" s="230"/>
      <c r="D68" s="231"/>
      <c r="E68" s="78">
        <f t="shared" si="52"/>
        <v>40148.65</v>
      </c>
      <c r="F68" s="78">
        <f t="shared" si="52"/>
        <v>-16148.650000000001</v>
      </c>
      <c r="G68" s="78">
        <f t="shared" si="52"/>
        <v>24000.000000000004</v>
      </c>
      <c r="H68" s="78">
        <f t="shared" si="52"/>
        <v>0</v>
      </c>
      <c r="I68" s="78">
        <f t="shared" ref="I68" si="54">I69</f>
        <v>0</v>
      </c>
    </row>
    <row r="69" spans="1:9" s="98" customFormat="1" ht="15" x14ac:dyDescent="0.25">
      <c r="A69" s="99">
        <v>3</v>
      </c>
      <c r="B69" s="227" t="s">
        <v>18</v>
      </c>
      <c r="C69" s="228"/>
      <c r="D69" s="229"/>
      <c r="E69" s="89">
        <f>E70+E71</f>
        <v>40148.65</v>
      </c>
      <c r="F69" s="89">
        <f>F70+F71</f>
        <v>-16148.650000000001</v>
      </c>
      <c r="G69" s="89">
        <f>G70+G71</f>
        <v>24000.000000000004</v>
      </c>
      <c r="H69" s="89"/>
      <c r="I69" s="89">
        <f t="shared" ref="I69" si="55">I70+I71</f>
        <v>0</v>
      </c>
    </row>
    <row r="70" spans="1:9" s="79" customFormat="1" ht="15" x14ac:dyDescent="0.25">
      <c r="A70" s="100">
        <v>31</v>
      </c>
      <c r="B70" s="227" t="s">
        <v>19</v>
      </c>
      <c r="C70" s="228"/>
      <c r="D70" s="229"/>
      <c r="E70" s="89">
        <v>39013.550000000003</v>
      </c>
      <c r="F70" s="89">
        <v>-15649.45</v>
      </c>
      <c r="G70" s="89">
        <f>E70+F70</f>
        <v>23364.100000000002</v>
      </c>
      <c r="H70" s="89"/>
      <c r="I70" s="89">
        <f>H70*1.025</f>
        <v>0</v>
      </c>
    </row>
    <row r="71" spans="1:9" s="79" customFormat="1" ht="15" x14ac:dyDescent="0.25">
      <c r="A71" s="100">
        <v>32</v>
      </c>
      <c r="B71" s="227" t="s">
        <v>82</v>
      </c>
      <c r="C71" s="228"/>
      <c r="D71" s="229"/>
      <c r="E71" s="89">
        <v>1135.0999999999999</v>
      </c>
      <c r="F71" s="89">
        <v>-499.2</v>
      </c>
      <c r="G71" s="89">
        <f>E71+F71</f>
        <v>635.89999999999986</v>
      </c>
      <c r="H71" s="89"/>
      <c r="I71" s="89">
        <f>H71*1.025</f>
        <v>0</v>
      </c>
    </row>
    <row r="73" spans="1:9" x14ac:dyDescent="0.25">
      <c r="G73" s="13" t="s">
        <v>152</v>
      </c>
    </row>
    <row r="79" spans="1:9" x14ac:dyDescent="0.25">
      <c r="G79" s="113"/>
    </row>
    <row r="80" spans="1:9" x14ac:dyDescent="0.25">
      <c r="D80" s="113"/>
      <c r="G80" s="113"/>
    </row>
    <row r="81" spans="4:7" x14ac:dyDescent="0.25">
      <c r="D81" s="113"/>
      <c r="G81" s="113"/>
    </row>
    <row r="82" spans="4:7" x14ac:dyDescent="0.25">
      <c r="D82" s="113"/>
      <c r="G82" s="113"/>
    </row>
    <row r="83" spans="4:7" x14ac:dyDescent="0.25">
      <c r="D83" s="113"/>
      <c r="G83" s="113"/>
    </row>
    <row r="84" spans="4:7" x14ac:dyDescent="0.25">
      <c r="D84" s="113"/>
      <c r="G84" s="113"/>
    </row>
    <row r="85" spans="4:7" x14ac:dyDescent="0.25">
      <c r="G85" s="113"/>
    </row>
    <row r="86" spans="4:7" x14ac:dyDescent="0.25">
      <c r="G86" s="113"/>
    </row>
    <row r="88" spans="4:7" x14ac:dyDescent="0.25">
      <c r="G88" s="113"/>
    </row>
  </sheetData>
  <mergeCells count="66">
    <mergeCell ref="B60:D60"/>
    <mergeCell ref="B61:D61"/>
    <mergeCell ref="B62:D62"/>
    <mergeCell ref="B30:D30"/>
    <mergeCell ref="B31:D31"/>
    <mergeCell ref="B32:D32"/>
    <mergeCell ref="B33:D33"/>
    <mergeCell ref="B56:D56"/>
    <mergeCell ref="B57:D57"/>
    <mergeCell ref="B34:D34"/>
    <mergeCell ref="B35:D35"/>
    <mergeCell ref="B36:D36"/>
    <mergeCell ref="B37:D37"/>
    <mergeCell ref="B50:D50"/>
    <mergeCell ref="B51:D51"/>
    <mergeCell ref="B52:D52"/>
    <mergeCell ref="B20:D20"/>
    <mergeCell ref="B21:D21"/>
    <mergeCell ref="B22:D22"/>
    <mergeCell ref="B23:D23"/>
    <mergeCell ref="B25:D25"/>
    <mergeCell ref="B16:D16"/>
    <mergeCell ref="B17:D17"/>
    <mergeCell ref="B19:D19"/>
    <mergeCell ref="B8:D8"/>
    <mergeCell ref="B9:D9"/>
    <mergeCell ref="B10:D10"/>
    <mergeCell ref="B11:D11"/>
    <mergeCell ref="B13:D13"/>
    <mergeCell ref="B18:D18"/>
    <mergeCell ref="A1:J1"/>
    <mergeCell ref="A5:I5"/>
    <mergeCell ref="B12:D12"/>
    <mergeCell ref="B14:D14"/>
    <mergeCell ref="B15:D15"/>
    <mergeCell ref="B49:D49"/>
    <mergeCell ref="B48:D48"/>
    <mergeCell ref="B46:D46"/>
    <mergeCell ref="B47:D47"/>
    <mergeCell ref="B40:D40"/>
    <mergeCell ref="B43:D43"/>
    <mergeCell ref="B42:D42"/>
    <mergeCell ref="B41:D41"/>
    <mergeCell ref="B45:D45"/>
    <mergeCell ref="B44:D44"/>
    <mergeCell ref="B58:D58"/>
    <mergeCell ref="B59:D59"/>
    <mergeCell ref="B53:D53"/>
    <mergeCell ref="B54:D54"/>
    <mergeCell ref="B55:D55"/>
    <mergeCell ref="B63:D63"/>
    <mergeCell ref="B64:D64"/>
    <mergeCell ref="B70:D70"/>
    <mergeCell ref="B71:D71"/>
    <mergeCell ref="B65:D65"/>
    <mergeCell ref="B66:D66"/>
    <mergeCell ref="B68:D68"/>
    <mergeCell ref="B69:D69"/>
    <mergeCell ref="B67:D67"/>
    <mergeCell ref="B38:D38"/>
    <mergeCell ref="B39:D39"/>
    <mergeCell ref="B24:D24"/>
    <mergeCell ref="B27:D27"/>
    <mergeCell ref="B28:D28"/>
    <mergeCell ref="B29:D29"/>
    <mergeCell ref="B26:D26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 </vt:lpstr>
      <vt:lpstr>Rashodi prema funkcijskoj k </vt:lpstr>
      <vt:lpstr>Račun financiranja</vt:lpstr>
      <vt:lpstr>Posebni dio aktivnosti po progr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2023-03-23T12:39:36Z</cp:lastPrinted>
  <dcterms:created xsi:type="dcterms:W3CDTF">2022-08-12T12:51:27Z</dcterms:created>
  <dcterms:modified xsi:type="dcterms:W3CDTF">2023-03-23T12:40:28Z</dcterms:modified>
</cp:coreProperties>
</file>