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OŠKOVNICI I UGOVORI\dokumenti\FINANCIJSKI IZVJEŠTAJI OD 1.1.2022\"/>
    </mc:Choice>
  </mc:AlternateContent>
  <bookViews>
    <workbookView xWindow="0" yWindow="0" windowWidth="28770" windowHeight="13650" firstSheet="3" activeTab="3"/>
  </bookViews>
  <sheets>
    <sheet name="FINANCIJSKI PLAN ZA 2012 G." sheetId="1" state="hidden" r:id="rId1"/>
    <sheet name="List3" sheetId="3" state="hidden" r:id="rId2"/>
    <sheet name="PLAN 2019.-3.rebalans-ZADNJE " sheetId="88" r:id="rId3"/>
    <sheet name="Financijski plan za 2023." sheetId="77" r:id="rId4"/>
  </sheets>
  <definedNames>
    <definedName name="_xlnm.Print_Titles" localSheetId="3">'Financijski plan za 2023.'!$9:$9</definedName>
    <definedName name="_xlnm.Print_Titles" localSheetId="2">'PLAN 2019.-3.rebalans-ZADNJE '!$8:$8</definedName>
    <definedName name="_xlnm.Print_Area" localSheetId="0">'FINANCIJSKI PLAN ZA 2012 G.'!$A$1:$H$110</definedName>
    <definedName name="_xlnm.Print_Area" localSheetId="3">'Financijski plan za 2023.'!$A$1:$J$250</definedName>
    <definedName name="_xlnm.Print_Area" localSheetId="2">'PLAN 2019.-3.rebalans-ZADNJE '!$A$1:$M$237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3" i="77" l="1"/>
  <c r="C93" i="77" l="1"/>
  <c r="E232" i="88" l="1"/>
  <c r="E231" i="88" s="1"/>
  <c r="M231" i="88"/>
  <c r="M230" i="88" s="1"/>
  <c r="L231" i="88"/>
  <c r="K231" i="88"/>
  <c r="K230" i="88" s="1"/>
  <c r="J231" i="88"/>
  <c r="J230" i="88" s="1"/>
  <c r="I231" i="88"/>
  <c r="I230" i="88" s="1"/>
  <c r="H231" i="88"/>
  <c r="H230" i="88" s="1"/>
  <c r="G231" i="88"/>
  <c r="G230" i="88" s="1"/>
  <c r="F231" i="88"/>
  <c r="F230" i="88" s="1"/>
  <c r="E228" i="88"/>
  <c r="D228" i="88" s="1"/>
  <c r="D227" i="88" s="1"/>
  <c r="M227" i="88"/>
  <c r="L227" i="88"/>
  <c r="K227" i="88"/>
  <c r="J227" i="88"/>
  <c r="I227" i="88"/>
  <c r="H227" i="88"/>
  <c r="G227" i="88"/>
  <c r="F227" i="88"/>
  <c r="E226" i="88"/>
  <c r="E225" i="88"/>
  <c r="M224" i="88"/>
  <c r="L224" i="88"/>
  <c r="K224" i="88"/>
  <c r="J224" i="88"/>
  <c r="I224" i="88"/>
  <c r="H224" i="88"/>
  <c r="G224" i="88"/>
  <c r="F224" i="88"/>
  <c r="E222" i="88"/>
  <c r="D222" i="88" s="1"/>
  <c r="D221" i="88" s="1"/>
  <c r="M221" i="88"/>
  <c r="L221" i="88"/>
  <c r="K221" i="88"/>
  <c r="J221" i="88"/>
  <c r="I221" i="88"/>
  <c r="H221" i="88"/>
  <c r="G221" i="88"/>
  <c r="F221" i="88"/>
  <c r="E220" i="88"/>
  <c r="D220" i="88" s="1"/>
  <c r="E219" i="88"/>
  <c r="M218" i="88"/>
  <c r="L218" i="88"/>
  <c r="K218" i="88"/>
  <c r="J218" i="88"/>
  <c r="I218" i="88"/>
  <c r="H218" i="88"/>
  <c r="G218" i="88"/>
  <c r="F218" i="88"/>
  <c r="E217" i="88"/>
  <c r="D217" i="88" s="1"/>
  <c r="E216" i="88"/>
  <c r="D216" i="88" s="1"/>
  <c r="E215" i="88"/>
  <c r="D215" i="88" s="1"/>
  <c r="D214" i="88"/>
  <c r="M213" i="88"/>
  <c r="L213" i="88"/>
  <c r="K213" i="88"/>
  <c r="J213" i="88"/>
  <c r="I213" i="88"/>
  <c r="H213" i="88"/>
  <c r="G213" i="88"/>
  <c r="F213" i="88"/>
  <c r="E212" i="88"/>
  <c r="D212" i="88" s="1"/>
  <c r="E211" i="88"/>
  <c r="D211" i="88" s="1"/>
  <c r="E210" i="88"/>
  <c r="D210" i="88" s="1"/>
  <c r="E209" i="88"/>
  <c r="M208" i="88"/>
  <c r="L208" i="88"/>
  <c r="K208" i="88"/>
  <c r="J208" i="88"/>
  <c r="I208" i="88"/>
  <c r="H208" i="88"/>
  <c r="G208" i="88"/>
  <c r="F208" i="88"/>
  <c r="E207" i="88"/>
  <c r="D207" i="88" s="1"/>
  <c r="E206" i="88"/>
  <c r="D206" i="88" s="1"/>
  <c r="M205" i="88"/>
  <c r="L205" i="88"/>
  <c r="K205" i="88"/>
  <c r="J205" i="88"/>
  <c r="I205" i="88"/>
  <c r="H205" i="88"/>
  <c r="G205" i="88"/>
  <c r="F205" i="88"/>
  <c r="E204" i="88"/>
  <c r="D204" i="88" s="1"/>
  <c r="D203" i="88" s="1"/>
  <c r="M203" i="88"/>
  <c r="L203" i="88"/>
  <c r="K203" i="88"/>
  <c r="J203" i="88"/>
  <c r="I203" i="88"/>
  <c r="H203" i="88"/>
  <c r="G203" i="88"/>
  <c r="F203" i="88"/>
  <c r="E198" i="88"/>
  <c r="D198" i="88" s="1"/>
  <c r="D197" i="88" s="1"/>
  <c r="F197" i="88"/>
  <c r="E197" i="88" s="1"/>
  <c r="E196" i="88"/>
  <c r="D196" i="88" s="1"/>
  <c r="D195" i="88" s="1"/>
  <c r="M195" i="88"/>
  <c r="M194" i="88" s="1"/>
  <c r="L195" i="88"/>
  <c r="L194" i="88" s="1"/>
  <c r="K195" i="88"/>
  <c r="K194" i="88" s="1"/>
  <c r="J195" i="88"/>
  <c r="J194" i="88" s="1"/>
  <c r="I195" i="88"/>
  <c r="I194" i="88" s="1"/>
  <c r="H195" i="88"/>
  <c r="H194" i="88" s="1"/>
  <c r="G195" i="88"/>
  <c r="G194" i="88" s="1"/>
  <c r="F195" i="88"/>
  <c r="E192" i="88"/>
  <c r="D192" i="88" s="1"/>
  <c r="D191" i="88" s="1"/>
  <c r="M191" i="88"/>
  <c r="L191" i="88"/>
  <c r="K191" i="88"/>
  <c r="J191" i="88"/>
  <c r="I191" i="88"/>
  <c r="H191" i="88"/>
  <c r="G191" i="88"/>
  <c r="F191" i="88"/>
  <c r="E190" i="88"/>
  <c r="D190" i="88" s="1"/>
  <c r="D189" i="88" s="1"/>
  <c r="M189" i="88"/>
  <c r="L189" i="88"/>
  <c r="K189" i="88"/>
  <c r="J189" i="88"/>
  <c r="I189" i="88"/>
  <c r="H189" i="88"/>
  <c r="G189" i="88"/>
  <c r="F189" i="88"/>
  <c r="E188" i="88"/>
  <c r="D188" i="88" s="1"/>
  <c r="E187" i="88"/>
  <c r="D187" i="88" s="1"/>
  <c r="M186" i="88"/>
  <c r="L186" i="88"/>
  <c r="K186" i="88"/>
  <c r="J186" i="88"/>
  <c r="I186" i="88"/>
  <c r="H186" i="88"/>
  <c r="G186" i="88"/>
  <c r="F186" i="88"/>
  <c r="E183" i="88"/>
  <c r="D183" i="88" s="1"/>
  <c r="D182" i="88" s="1"/>
  <c r="M182" i="88"/>
  <c r="L182" i="88"/>
  <c r="K182" i="88"/>
  <c r="J182" i="88"/>
  <c r="I182" i="88"/>
  <c r="H182" i="88"/>
  <c r="G182" i="88"/>
  <c r="F182" i="88"/>
  <c r="E181" i="88"/>
  <c r="D181" i="88" s="1"/>
  <c r="E180" i="88"/>
  <c r="D180" i="88" s="1"/>
  <c r="M179" i="88"/>
  <c r="L179" i="88"/>
  <c r="K179" i="88"/>
  <c r="J179" i="88"/>
  <c r="I179" i="88"/>
  <c r="H179" i="88"/>
  <c r="G179" i="88"/>
  <c r="F179" i="88"/>
  <c r="E178" i="88"/>
  <c r="E177" i="88" s="1"/>
  <c r="M177" i="88"/>
  <c r="L177" i="88"/>
  <c r="K177" i="88"/>
  <c r="J177" i="88"/>
  <c r="I177" i="88"/>
  <c r="H177" i="88"/>
  <c r="G177" i="88"/>
  <c r="F177" i="88"/>
  <c r="E176" i="88"/>
  <c r="E175" i="88" s="1"/>
  <c r="M175" i="88"/>
  <c r="L175" i="88"/>
  <c r="K175" i="88"/>
  <c r="J175" i="88"/>
  <c r="I175" i="88"/>
  <c r="H175" i="88"/>
  <c r="G175" i="88"/>
  <c r="F175" i="88"/>
  <c r="E174" i="88"/>
  <c r="D174" i="88" s="1"/>
  <c r="E173" i="88"/>
  <c r="D173" i="88" s="1"/>
  <c r="E172" i="88"/>
  <c r="M171" i="88"/>
  <c r="L171" i="88"/>
  <c r="K171" i="88"/>
  <c r="J171" i="88"/>
  <c r="I171" i="88"/>
  <c r="H171" i="88"/>
  <c r="G171" i="88"/>
  <c r="F171" i="88"/>
  <c r="E170" i="88"/>
  <c r="D170" i="88" s="1"/>
  <c r="E169" i="88"/>
  <c r="D169" i="88" s="1"/>
  <c r="M168" i="88"/>
  <c r="L168" i="88"/>
  <c r="K168" i="88"/>
  <c r="J168" i="88"/>
  <c r="I168" i="88"/>
  <c r="H168" i="88"/>
  <c r="G168" i="88"/>
  <c r="F168" i="88"/>
  <c r="E167" i="88"/>
  <c r="D167" i="88" s="1"/>
  <c r="D166" i="88" s="1"/>
  <c r="M166" i="88"/>
  <c r="L166" i="88"/>
  <c r="K166" i="88"/>
  <c r="J166" i="88"/>
  <c r="I166" i="88"/>
  <c r="H166" i="88"/>
  <c r="G166" i="88"/>
  <c r="F166" i="88"/>
  <c r="E165" i="88"/>
  <c r="D165" i="88" s="1"/>
  <c r="E164" i="88"/>
  <c r="D164" i="88" s="1"/>
  <c r="E162" i="88"/>
  <c r="D162" i="88" s="1"/>
  <c r="F161" i="88"/>
  <c r="E161" i="88" s="1"/>
  <c r="D161" i="88" s="1"/>
  <c r="M160" i="88"/>
  <c r="L160" i="88"/>
  <c r="K160" i="88"/>
  <c r="J160" i="88"/>
  <c r="I160" i="88"/>
  <c r="H160" i="88"/>
  <c r="G160" i="88"/>
  <c r="E158" i="88"/>
  <c r="D158" i="88"/>
  <c r="M158" i="88"/>
  <c r="L158" i="88"/>
  <c r="K158" i="88"/>
  <c r="J158" i="88"/>
  <c r="I158" i="88"/>
  <c r="H158" i="88"/>
  <c r="G158" i="88"/>
  <c r="F158" i="88"/>
  <c r="E157" i="88"/>
  <c r="D157" i="88" s="1"/>
  <c r="E156" i="88"/>
  <c r="D156" i="88" s="1"/>
  <c r="E155" i="88"/>
  <c r="D155" i="88" s="1"/>
  <c r="E154" i="88"/>
  <c r="M153" i="88"/>
  <c r="L153" i="88"/>
  <c r="K153" i="88"/>
  <c r="J153" i="88"/>
  <c r="I153" i="88"/>
  <c r="H153" i="88"/>
  <c r="G153" i="88"/>
  <c r="F153" i="88"/>
  <c r="E152" i="88"/>
  <c r="D152" i="88" s="1"/>
  <c r="E151" i="88"/>
  <c r="D151" i="88" s="1"/>
  <c r="F150" i="88"/>
  <c r="M149" i="88"/>
  <c r="L149" i="88"/>
  <c r="K149" i="88"/>
  <c r="J149" i="88"/>
  <c r="I149" i="88"/>
  <c r="H149" i="88"/>
  <c r="G149" i="88"/>
  <c r="E148" i="88"/>
  <c r="D148" i="88" s="1"/>
  <c r="E147" i="88"/>
  <c r="D147" i="88" s="1"/>
  <c r="E146" i="88"/>
  <c r="D146" i="88" s="1"/>
  <c r="M145" i="88"/>
  <c r="L145" i="88"/>
  <c r="K145" i="88"/>
  <c r="J145" i="88"/>
  <c r="I145" i="88"/>
  <c r="H145" i="88"/>
  <c r="G145" i="88"/>
  <c r="F145" i="88"/>
  <c r="E144" i="88"/>
  <c r="D144" i="88" s="1"/>
  <c r="E143" i="88"/>
  <c r="D143" i="88" s="1"/>
  <c r="E142" i="88"/>
  <c r="D142" i="88" s="1"/>
  <c r="E141" i="88"/>
  <c r="D141" i="88" s="1"/>
  <c r="E140" i="88"/>
  <c r="D140" i="88" s="1"/>
  <c r="E139" i="88"/>
  <c r="M138" i="88"/>
  <c r="L138" i="88"/>
  <c r="K138" i="88"/>
  <c r="J138" i="88"/>
  <c r="I138" i="88"/>
  <c r="H138" i="88"/>
  <c r="G138" i="88"/>
  <c r="F138" i="88"/>
  <c r="E137" i="88"/>
  <c r="D137" i="88" s="1"/>
  <c r="E136" i="88"/>
  <c r="D136" i="88" s="1"/>
  <c r="E135" i="88"/>
  <c r="D135" i="88" s="1"/>
  <c r="E134" i="88"/>
  <c r="D134" i="88" s="1"/>
  <c r="M133" i="88"/>
  <c r="L133" i="88"/>
  <c r="K133" i="88"/>
  <c r="J133" i="88"/>
  <c r="I133" i="88"/>
  <c r="H133" i="88"/>
  <c r="G133" i="88"/>
  <c r="F133" i="88"/>
  <c r="E132" i="88"/>
  <c r="D132" i="88" s="1"/>
  <c r="E131" i="88"/>
  <c r="D131" i="88"/>
  <c r="E130" i="88"/>
  <c r="D130" i="88" s="1"/>
  <c r="E129" i="88"/>
  <c r="M128" i="88"/>
  <c r="L128" i="88"/>
  <c r="K128" i="88"/>
  <c r="J128" i="88"/>
  <c r="I128" i="88"/>
  <c r="H128" i="88"/>
  <c r="G128" i="88"/>
  <c r="F128" i="88"/>
  <c r="E127" i="88"/>
  <c r="D127" i="88"/>
  <c r="E126" i="88"/>
  <c r="D126" i="88" s="1"/>
  <c r="E125" i="88"/>
  <c r="D125" i="88" s="1"/>
  <c r="E124" i="88"/>
  <c r="D124" i="88" s="1"/>
  <c r="E123" i="88"/>
  <c r="D123" i="88" s="1"/>
  <c r="E122" i="88"/>
  <c r="D122" i="88" s="1"/>
  <c r="E121" i="88"/>
  <c r="M120" i="88"/>
  <c r="L120" i="88"/>
  <c r="K120" i="88"/>
  <c r="J120" i="88"/>
  <c r="I120" i="88"/>
  <c r="H120" i="88"/>
  <c r="G120" i="88"/>
  <c r="F120" i="88"/>
  <c r="E119" i="88"/>
  <c r="D119" i="88" s="1"/>
  <c r="D118" i="88" s="1"/>
  <c r="M118" i="88"/>
  <c r="L118" i="88"/>
  <c r="K118" i="88"/>
  <c r="J118" i="88"/>
  <c r="I118" i="88"/>
  <c r="H118" i="88"/>
  <c r="G118" i="88"/>
  <c r="F118" i="88"/>
  <c r="E116" i="88"/>
  <c r="D116" i="88" s="1"/>
  <c r="E115" i="88"/>
  <c r="M114" i="88"/>
  <c r="L114" i="88"/>
  <c r="K114" i="88"/>
  <c r="J114" i="88"/>
  <c r="I114" i="88"/>
  <c r="H114" i="88"/>
  <c r="G114" i="88"/>
  <c r="F114" i="88"/>
  <c r="E113" i="88"/>
  <c r="D113" i="88" s="1"/>
  <c r="E110" i="88"/>
  <c r="D110" i="88" s="1"/>
  <c r="M109" i="88"/>
  <c r="L109" i="88"/>
  <c r="K109" i="88"/>
  <c r="J109" i="88"/>
  <c r="I109" i="88"/>
  <c r="H109" i="88"/>
  <c r="G109" i="88"/>
  <c r="F109" i="88"/>
  <c r="E108" i="88"/>
  <c r="D108" i="88" s="1"/>
  <c r="E107" i="88"/>
  <c r="D107" i="88" s="1"/>
  <c r="E106" i="88"/>
  <c r="D106" i="88" s="1"/>
  <c r="E105" i="88"/>
  <c r="M104" i="88"/>
  <c r="L104" i="88"/>
  <c r="K104" i="88"/>
  <c r="J104" i="88"/>
  <c r="I104" i="88"/>
  <c r="H104" i="88"/>
  <c r="G104" i="88"/>
  <c r="F104" i="88"/>
  <c r="E103" i="88"/>
  <c r="D103" i="88" s="1"/>
  <c r="F102" i="88"/>
  <c r="E102" i="88" s="1"/>
  <c r="D102" i="88" s="1"/>
  <c r="E101" i="88"/>
  <c r="D101" i="88" s="1"/>
  <c r="E100" i="88"/>
  <c r="D100" i="88" s="1"/>
  <c r="E99" i="88"/>
  <c r="M98" i="88"/>
  <c r="L98" i="88"/>
  <c r="K98" i="88"/>
  <c r="J98" i="88"/>
  <c r="I98" i="88"/>
  <c r="H98" i="88"/>
  <c r="G98" i="88"/>
  <c r="E97" i="88"/>
  <c r="D97" i="88" s="1"/>
  <c r="E96" i="88"/>
  <c r="D96" i="88" s="1"/>
  <c r="E95" i="88"/>
  <c r="D95" i="88" s="1"/>
  <c r="E94" i="88"/>
  <c r="D94" i="88" s="1"/>
  <c r="E93" i="88"/>
  <c r="M92" i="88"/>
  <c r="L92" i="88"/>
  <c r="K92" i="88"/>
  <c r="J92" i="88"/>
  <c r="I92" i="88"/>
  <c r="H92" i="88"/>
  <c r="G92" i="88"/>
  <c r="F92" i="88"/>
  <c r="E91" i="88"/>
  <c r="D91" i="88" s="1"/>
  <c r="E90" i="88"/>
  <c r="D90" i="88" s="1"/>
  <c r="M89" i="88"/>
  <c r="L89" i="88"/>
  <c r="K89" i="88"/>
  <c r="J89" i="88"/>
  <c r="I89" i="88"/>
  <c r="H89" i="88"/>
  <c r="G89" i="88"/>
  <c r="F89" i="88"/>
  <c r="E88" i="88"/>
  <c r="E87" i="88" s="1"/>
  <c r="M87" i="88"/>
  <c r="L87" i="88"/>
  <c r="K87" i="88"/>
  <c r="J87" i="88"/>
  <c r="I87" i="88"/>
  <c r="H87" i="88"/>
  <c r="G87" i="88"/>
  <c r="F87" i="88"/>
  <c r="F86" i="88"/>
  <c r="F85" i="88" s="1"/>
  <c r="M85" i="88"/>
  <c r="L85" i="88"/>
  <c r="K85" i="88"/>
  <c r="J85" i="88"/>
  <c r="I85" i="88"/>
  <c r="H85" i="88"/>
  <c r="G85" i="88"/>
  <c r="E84" i="88"/>
  <c r="D84" i="88" s="1"/>
  <c r="E83" i="88"/>
  <c r="D83" i="88" s="1"/>
  <c r="E82" i="88"/>
  <c r="D82" i="88" s="1"/>
  <c r="E81" i="88"/>
  <c r="D81" i="88" s="1"/>
  <c r="E80" i="88"/>
  <c r="D80" i="88" s="1"/>
  <c r="E79" i="88"/>
  <c r="D79" i="88" s="1"/>
  <c r="E78" i="88"/>
  <c r="D78" i="88" s="1"/>
  <c r="M77" i="88"/>
  <c r="L77" i="88"/>
  <c r="K77" i="88"/>
  <c r="J77" i="88"/>
  <c r="I77" i="88"/>
  <c r="H77" i="88"/>
  <c r="G77" i="88"/>
  <c r="F77" i="88"/>
  <c r="E74" i="88"/>
  <c r="D74" i="88" s="1"/>
  <c r="D73" i="88" s="1"/>
  <c r="M73" i="88"/>
  <c r="L73" i="88"/>
  <c r="K73" i="88"/>
  <c r="J73" i="88"/>
  <c r="I73" i="88"/>
  <c r="H73" i="88"/>
  <c r="G73" i="88"/>
  <c r="F73" i="88"/>
  <c r="E72" i="88"/>
  <c r="D72" i="88" s="1"/>
  <c r="F71" i="88"/>
  <c r="F70" i="88" s="1"/>
  <c r="M70" i="88"/>
  <c r="L70" i="88"/>
  <c r="K70" i="88"/>
  <c r="J70" i="88"/>
  <c r="I70" i="88"/>
  <c r="H70" i="88"/>
  <c r="G70" i="88"/>
  <c r="E69" i="88"/>
  <c r="E68" i="88"/>
  <c r="D68" i="88" s="1"/>
  <c r="E67" i="88"/>
  <c r="D67" i="88" s="1"/>
  <c r="E66" i="88"/>
  <c r="D66" i="88" s="1"/>
  <c r="E65" i="88"/>
  <c r="E64" i="88"/>
  <c r="D64" i="88" s="1"/>
  <c r="E63" i="88"/>
  <c r="D63" i="88" s="1"/>
  <c r="M62" i="88"/>
  <c r="L62" i="88"/>
  <c r="K62" i="88"/>
  <c r="J62" i="88"/>
  <c r="I62" i="88"/>
  <c r="H62" i="88"/>
  <c r="G62" i="88"/>
  <c r="F62" i="88"/>
  <c r="K61" i="88"/>
  <c r="K60" i="88" s="1"/>
  <c r="F60" i="88"/>
  <c r="M60" i="88"/>
  <c r="L60" i="88"/>
  <c r="J60" i="88"/>
  <c r="I60" i="88"/>
  <c r="H60" i="88"/>
  <c r="G60" i="88"/>
  <c r="E52" i="88"/>
  <c r="M51" i="88"/>
  <c r="M49" i="88" s="1"/>
  <c r="M12" i="88" s="1"/>
  <c r="L51" i="88"/>
  <c r="L49" i="88" s="1"/>
  <c r="L12" i="88" s="1"/>
  <c r="K51" i="88"/>
  <c r="K49" i="88" s="1"/>
  <c r="K12" i="88" s="1"/>
  <c r="J51" i="88"/>
  <c r="J49" i="88" s="1"/>
  <c r="J12" i="88" s="1"/>
  <c r="I51" i="88"/>
  <c r="I49" i="88" s="1"/>
  <c r="I12" i="88" s="1"/>
  <c r="H51" i="88"/>
  <c r="H49" i="88" s="1"/>
  <c r="H12" i="88" s="1"/>
  <c r="G51" i="88"/>
  <c r="G49" i="88" s="1"/>
  <c r="G12" i="88" s="1"/>
  <c r="F51" i="88"/>
  <c r="F49" i="88" s="1"/>
  <c r="F12" i="88" s="1"/>
  <c r="E47" i="88"/>
  <c r="D47" i="88" s="1"/>
  <c r="D46" i="88" s="1"/>
  <c r="M46" i="88"/>
  <c r="L46" i="88"/>
  <c r="K46" i="88"/>
  <c r="J46" i="88"/>
  <c r="I46" i="88"/>
  <c r="H46" i="88"/>
  <c r="G46" i="88"/>
  <c r="F46" i="88"/>
  <c r="E44" i="88"/>
  <c r="D44" i="88" s="1"/>
  <c r="E43" i="88"/>
  <c r="D43" i="88" s="1"/>
  <c r="E42" i="88"/>
  <c r="D42" i="88" s="1"/>
  <c r="E41" i="88"/>
  <c r="D41" i="88" s="1"/>
  <c r="M40" i="88"/>
  <c r="L40" i="88"/>
  <c r="K40" i="88"/>
  <c r="J40" i="88"/>
  <c r="I40" i="88"/>
  <c r="H40" i="88"/>
  <c r="G40" i="88"/>
  <c r="F40" i="88"/>
  <c r="D38" i="88"/>
  <c r="D37" i="88" s="1"/>
  <c r="M37" i="88"/>
  <c r="L37" i="88"/>
  <c r="K37" i="88"/>
  <c r="J37" i="88"/>
  <c r="I37" i="88"/>
  <c r="H37" i="88"/>
  <c r="G37" i="88"/>
  <c r="F37" i="88"/>
  <c r="L35" i="88"/>
  <c r="E35" i="88" s="1"/>
  <c r="E34" i="88"/>
  <c r="D34" i="88" s="1"/>
  <c r="M33" i="88"/>
  <c r="K33" i="88"/>
  <c r="J33" i="88"/>
  <c r="I33" i="88"/>
  <c r="H33" i="88"/>
  <c r="G33" i="88"/>
  <c r="F33" i="88"/>
  <c r="E31" i="88"/>
  <c r="E30" i="88" s="1"/>
  <c r="M30" i="88"/>
  <c r="L30" i="88"/>
  <c r="K30" i="88"/>
  <c r="J30" i="88"/>
  <c r="I30" i="88"/>
  <c r="H30" i="88"/>
  <c r="G30" i="88"/>
  <c r="F30" i="88"/>
  <c r="E28" i="88"/>
  <c r="D28" i="88" s="1"/>
  <c r="E27" i="88"/>
  <c r="D27" i="88" s="1"/>
  <c r="M26" i="88"/>
  <c r="L26" i="88"/>
  <c r="K26" i="88"/>
  <c r="J26" i="88"/>
  <c r="I26" i="88"/>
  <c r="H26" i="88"/>
  <c r="G26" i="88"/>
  <c r="F26" i="88"/>
  <c r="M21" i="88"/>
  <c r="L21" i="88"/>
  <c r="K21" i="88"/>
  <c r="J21" i="88"/>
  <c r="I21" i="88"/>
  <c r="H21" i="88"/>
  <c r="G21" i="88"/>
  <c r="F21" i="88"/>
  <c r="E17" i="88"/>
  <c r="E21" i="88" s="1"/>
  <c r="D21" i="88" s="1"/>
  <c r="F98" i="88" l="1"/>
  <c r="L59" i="88"/>
  <c r="L33" i="88"/>
  <c r="L24" i="88" s="1"/>
  <c r="L22" i="88" s="1"/>
  <c r="L20" i="88" s="1"/>
  <c r="E86" i="88"/>
  <c r="E85" i="88" s="1"/>
  <c r="D168" i="88"/>
  <c r="D186" i="88"/>
  <c r="D185" i="88" s="1"/>
  <c r="M59" i="88"/>
  <c r="E179" i="88"/>
  <c r="E195" i="88"/>
  <c r="E194" i="88" s="1"/>
  <c r="D178" i="88"/>
  <c r="D177" i="88" s="1"/>
  <c r="L185" i="88"/>
  <c r="E104" i="88"/>
  <c r="E114" i="88"/>
  <c r="G185" i="88"/>
  <c r="H202" i="88"/>
  <c r="F202" i="88"/>
  <c r="F200" i="88" s="1"/>
  <c r="F14" i="88" s="1"/>
  <c r="D88" i="88"/>
  <c r="D87" i="88" s="1"/>
  <c r="D109" i="88"/>
  <c r="K185" i="88"/>
  <c r="E171" i="88"/>
  <c r="F24" i="88"/>
  <c r="F11" i="88" s="1"/>
  <c r="D26" i="88"/>
  <c r="H24" i="88"/>
  <c r="H11" i="88" s="1"/>
  <c r="E26" i="88"/>
  <c r="E160" i="88"/>
  <c r="D31" i="88"/>
  <c r="D30" i="88" s="1"/>
  <c r="E71" i="88"/>
  <c r="D172" i="88"/>
  <c r="D171" i="88" s="1"/>
  <c r="D176" i="88"/>
  <c r="D175" i="88" s="1"/>
  <c r="G202" i="88"/>
  <c r="G200" i="88" s="1"/>
  <c r="G14" i="88" s="1"/>
  <c r="F59" i="88"/>
  <c r="E128" i="88"/>
  <c r="J185" i="88"/>
  <c r="J202" i="88"/>
  <c r="J200" i="88" s="1"/>
  <c r="J14" i="88" s="1"/>
  <c r="I59" i="88"/>
  <c r="D133" i="88"/>
  <c r="D194" i="88"/>
  <c r="E203" i="88"/>
  <c r="L202" i="88"/>
  <c r="L200" i="88" s="1"/>
  <c r="L14" i="88" s="1"/>
  <c r="I24" i="88"/>
  <c r="I22" i="88" s="1"/>
  <c r="I20" i="88" s="1"/>
  <c r="E61" i="88"/>
  <c r="E60" i="88" s="1"/>
  <c r="I76" i="88"/>
  <c r="E118" i="88"/>
  <c r="D17" i="88"/>
  <c r="E37" i="88"/>
  <c r="K24" i="88"/>
  <c r="K11" i="88" s="1"/>
  <c r="J59" i="88"/>
  <c r="G59" i="88"/>
  <c r="G76" i="88"/>
  <c r="E109" i="88"/>
  <c r="D115" i="88"/>
  <c r="D114" i="88" s="1"/>
  <c r="E120" i="88"/>
  <c r="D129" i="88"/>
  <c r="D128" i="88" s="1"/>
  <c r="M185" i="88"/>
  <c r="H185" i="88"/>
  <c r="F194" i="88"/>
  <c r="D205" i="88"/>
  <c r="E221" i="88"/>
  <c r="K202" i="88"/>
  <c r="K200" i="88" s="1"/>
  <c r="K14" i="88" s="1"/>
  <c r="G24" i="88"/>
  <c r="G22" i="88" s="1"/>
  <c r="G20" i="88" s="1"/>
  <c r="M24" i="88"/>
  <c r="M22" i="88" s="1"/>
  <c r="M20" i="88" s="1"/>
  <c r="H59" i="88"/>
  <c r="D105" i="88"/>
  <c r="D104" i="88" s="1"/>
  <c r="D145" i="88"/>
  <c r="I185" i="88"/>
  <c r="E227" i="88"/>
  <c r="M76" i="88"/>
  <c r="L76" i="88"/>
  <c r="D160" i="88"/>
  <c r="I202" i="88"/>
  <c r="I200" i="88" s="1"/>
  <c r="I14" i="88" s="1"/>
  <c r="E205" i="88"/>
  <c r="K59" i="88"/>
  <c r="E73" i="88"/>
  <c r="D89" i="88"/>
  <c r="K76" i="88"/>
  <c r="E40" i="88"/>
  <c r="J24" i="88"/>
  <c r="J22" i="88" s="1"/>
  <c r="J20" i="88" s="1"/>
  <c r="H76" i="88"/>
  <c r="E138" i="88"/>
  <c r="H200" i="88"/>
  <c r="H14" i="88" s="1"/>
  <c r="D121" i="88"/>
  <c r="D120" i="88" s="1"/>
  <c r="D139" i="88"/>
  <c r="D138" i="88" s="1"/>
  <c r="E77" i="88"/>
  <c r="G11" i="88"/>
  <c r="E33" i="88"/>
  <c r="D35" i="88"/>
  <c r="D33" i="88" s="1"/>
  <c r="D40" i="88"/>
  <c r="D52" i="88"/>
  <c r="D51" i="88" s="1"/>
  <c r="D49" i="88" s="1"/>
  <c r="D12" i="88" s="1"/>
  <c r="E51" i="88"/>
  <c r="E49" i="88" s="1"/>
  <c r="E12" i="88" s="1"/>
  <c r="D225" i="88"/>
  <c r="D224" i="88" s="1"/>
  <c r="E224" i="88"/>
  <c r="D65" i="88"/>
  <c r="D62" i="88" s="1"/>
  <c r="E62" i="88"/>
  <c r="J76" i="88"/>
  <c r="D77" i="88"/>
  <c r="M202" i="88"/>
  <c r="M200" i="88" s="1"/>
  <c r="M14" i="88" s="1"/>
  <c r="E186" i="88"/>
  <c r="F185" i="88"/>
  <c r="E46" i="88"/>
  <c r="D99" i="88"/>
  <c r="D98" i="88" s="1"/>
  <c r="E98" i="88"/>
  <c r="E150" i="88"/>
  <c r="F149" i="88"/>
  <c r="D154" i="88"/>
  <c r="D153" i="88" s="1"/>
  <c r="E153" i="88"/>
  <c r="D179" i="88"/>
  <c r="D209" i="88"/>
  <c r="D208" i="88" s="1"/>
  <c r="E208" i="88"/>
  <c r="E213" i="88"/>
  <c r="D71" i="88"/>
  <c r="D70" i="88" s="1"/>
  <c r="E70" i="88"/>
  <c r="E89" i="88"/>
  <c r="D93" i="88"/>
  <c r="D92" i="88" s="1"/>
  <c r="E92" i="88"/>
  <c r="E182" i="88"/>
  <c r="D213" i="88"/>
  <c r="D219" i="88"/>
  <c r="D218" i="88" s="1"/>
  <c r="E218" i="88"/>
  <c r="D232" i="88"/>
  <c r="D231" i="88" s="1"/>
  <c r="E230" i="88"/>
  <c r="E133" i="88"/>
  <c r="E145" i="88"/>
  <c r="F160" i="88"/>
  <c r="E166" i="88"/>
  <c r="E168" i="88"/>
  <c r="E189" i="88"/>
  <c r="E191" i="88"/>
  <c r="H22" i="88" l="1"/>
  <c r="H20" i="88" s="1"/>
  <c r="M11" i="88"/>
  <c r="D86" i="88"/>
  <c r="D85" i="88" s="1"/>
  <c r="L57" i="88"/>
  <c r="L13" i="88" s="1"/>
  <c r="F22" i="88"/>
  <c r="F20" i="88" s="1"/>
  <c r="D61" i="88"/>
  <c r="D60" i="88" s="1"/>
  <c r="D59" i="88" s="1"/>
  <c r="E59" i="88"/>
  <c r="I11" i="88"/>
  <c r="L11" i="88"/>
  <c r="J57" i="88"/>
  <c r="J55" i="88" s="1"/>
  <c r="D24" i="88"/>
  <c r="D22" i="88" s="1"/>
  <c r="D20" i="88" s="1"/>
  <c r="K57" i="88"/>
  <c r="G57" i="88"/>
  <c r="I57" i="88"/>
  <c r="E202" i="88"/>
  <c r="E200" i="88" s="1"/>
  <c r="E14" i="88" s="1"/>
  <c r="J11" i="88"/>
  <c r="H57" i="88"/>
  <c r="F76" i="88"/>
  <c r="F57" i="88" s="1"/>
  <c r="F13" i="88" s="1"/>
  <c r="F15" i="88" s="1"/>
  <c r="F18" i="88" s="1"/>
  <c r="K22" i="88"/>
  <c r="K20" i="88" s="1"/>
  <c r="M57" i="88"/>
  <c r="M13" i="88" s="1"/>
  <c r="M15" i="88" s="1"/>
  <c r="M18" i="88" s="1"/>
  <c r="D202" i="88"/>
  <c r="D200" i="88" s="1"/>
  <c r="D14" i="88" s="1"/>
  <c r="D150" i="88"/>
  <c r="D149" i="88" s="1"/>
  <c r="E149" i="88"/>
  <c r="E76" i="88" s="1"/>
  <c r="E185" i="88"/>
  <c r="E24" i="88"/>
  <c r="D76" i="88" l="1"/>
  <c r="D57" i="88" s="1"/>
  <c r="D55" i="88" s="1"/>
  <c r="L55" i="88"/>
  <c r="M55" i="88"/>
  <c r="F55" i="88"/>
  <c r="D11" i="88"/>
  <c r="L15" i="88"/>
  <c r="L18" i="88" s="1"/>
  <c r="J13" i="88"/>
  <c r="J15" i="88" s="1"/>
  <c r="J18" i="88" s="1"/>
  <c r="K55" i="88"/>
  <c r="K13" i="88"/>
  <c r="K15" i="88" s="1"/>
  <c r="K18" i="88" s="1"/>
  <c r="E57" i="88"/>
  <c r="E13" i="88" s="1"/>
  <c r="H13" i="88"/>
  <c r="H15" i="88" s="1"/>
  <c r="H18" i="88" s="1"/>
  <c r="H55" i="88"/>
  <c r="I55" i="88"/>
  <c r="I13" i="88"/>
  <c r="I15" i="88" s="1"/>
  <c r="I18" i="88" s="1"/>
  <c r="G55" i="88"/>
  <c r="G13" i="88"/>
  <c r="G15" i="88" s="1"/>
  <c r="G18" i="88" s="1"/>
  <c r="E22" i="88"/>
  <c r="E20" i="88" s="1"/>
  <c r="E11" i="88"/>
  <c r="E55" i="88" l="1"/>
  <c r="E15" i="88"/>
  <c r="E18" i="88" s="1"/>
  <c r="D13" i="88"/>
  <c r="D15" i="88" s="1"/>
  <c r="D18" i="88" s="1"/>
  <c r="L56" i="1" l="1"/>
  <c r="V56" i="1" s="1"/>
  <c r="V58" i="1"/>
  <c r="M59" i="1"/>
  <c r="N59" i="1"/>
  <c r="O59" i="1"/>
  <c r="P59" i="1"/>
  <c r="Q59" i="1"/>
  <c r="L50" i="1"/>
  <c r="V50" i="1" s="1"/>
  <c r="L51" i="1"/>
  <c r="V51" i="1" s="1"/>
  <c r="L52" i="1"/>
  <c r="V52" i="1" s="1"/>
  <c r="L53" i="1"/>
  <c r="L54" i="1"/>
  <c r="V54" i="1" s="1"/>
  <c r="L55" i="1"/>
  <c r="V55" i="1" s="1"/>
  <c r="L57" i="1"/>
  <c r="V57" i="1" s="1"/>
  <c r="T59" i="1"/>
  <c r="L14" i="1"/>
  <c r="K21" i="1" s="1"/>
  <c r="L15" i="1"/>
  <c r="K20" i="1" s="1"/>
  <c r="K59" i="1"/>
  <c r="K19" i="1" l="1"/>
  <c r="K22" i="1" s="1"/>
  <c r="K24" i="1" s="1"/>
  <c r="D7" i="1" s="1"/>
  <c r="K18" i="1"/>
  <c r="L59" i="1"/>
  <c r="V59" i="1" s="1"/>
  <c r="R62" i="1"/>
  <c r="V53" i="1"/>
  <c r="D14" i="1" l="1"/>
  <c r="D4" i="1"/>
</calcChain>
</file>

<file path=xl/sharedStrings.xml><?xml version="1.0" encoding="utf-8"?>
<sst xmlns="http://schemas.openxmlformats.org/spreadsheetml/2006/main" count="811" uniqueCount="561">
  <si>
    <t>FINANCIJSKI PLAN ZA 2012 GODINU</t>
  </si>
  <si>
    <t>A) PRIHODI</t>
  </si>
  <si>
    <t>1.</t>
  </si>
  <si>
    <t>2.</t>
  </si>
  <si>
    <t>3.</t>
  </si>
  <si>
    <t>PRIHODI OD ZAKUPNINE</t>
  </si>
  <si>
    <t>KTO</t>
  </si>
  <si>
    <t>6610-12</t>
  </si>
  <si>
    <t>PRIHODI VAN UGOVORENIH USLUGA</t>
  </si>
  <si>
    <t>6610 - 11,14,15.16</t>
  </si>
  <si>
    <t>PRIHODI PO UGOVORU</t>
  </si>
  <si>
    <t>4.</t>
  </si>
  <si>
    <t>6643 - 10</t>
  </si>
  <si>
    <t>5.</t>
  </si>
  <si>
    <t>OSTALI PRIHODI</t>
  </si>
  <si>
    <t>PRIHODI RANIJIH GODINA</t>
  </si>
  <si>
    <t>6.</t>
  </si>
  <si>
    <t>7.</t>
  </si>
  <si>
    <t>PRIHOD OD ŽUPANIJE</t>
  </si>
  <si>
    <t>PRIHOD OD DRŽ.PRORAČUNA</t>
  </si>
  <si>
    <t>UKUPNO PRIHODI</t>
  </si>
  <si>
    <t>B)</t>
  </si>
  <si>
    <t>RASHODI</t>
  </si>
  <si>
    <t>BRUTO PLAĆE</t>
  </si>
  <si>
    <t>3111-10</t>
  </si>
  <si>
    <t>DOPRINOS NA, ZA ZDRAVSTVENO (15%)</t>
  </si>
  <si>
    <t>3132-10</t>
  </si>
  <si>
    <t>DOPRINOS NA, ZA NESEREĆU NA POSLU (0,5 %)</t>
  </si>
  <si>
    <t>DOPRINOS ZA ZAPOŠLJAVANJE (1,7 %)</t>
  </si>
  <si>
    <t>6643-12</t>
  </si>
  <si>
    <t>6612-19</t>
  </si>
  <si>
    <t>6641-18</t>
  </si>
  <si>
    <t>3132-21</t>
  </si>
  <si>
    <t>3133-10</t>
  </si>
  <si>
    <t>OSTALI RASHODI ZAPOSLENIH(nagrade, naknade)</t>
  </si>
  <si>
    <t>NAGRADE TROŠKOVA ZAPOSLENIH</t>
  </si>
  <si>
    <t>TROŠKOVI SLUŽBENOG PUTA</t>
  </si>
  <si>
    <t>3211-10,20,30,50,90</t>
  </si>
  <si>
    <t>TROŠKOVI PRIJEVOZA NA POSAO</t>
  </si>
  <si>
    <t>3212-10,11</t>
  </si>
  <si>
    <t>TROŠKOVI SEMINARA, SIMPOZIJA I SAVJETOVANJA</t>
  </si>
  <si>
    <t>3212-10</t>
  </si>
  <si>
    <t>RASHODI ZA MATERIJAL I ENERGIJU</t>
  </si>
  <si>
    <t>UREDSKI MATERIJAL</t>
  </si>
  <si>
    <t>3221-10</t>
  </si>
  <si>
    <t>MATERIJAL ZA ČIŠĆENJE I ODRŽAVANJE ČISTOĆE</t>
  </si>
  <si>
    <t>3221-41</t>
  </si>
  <si>
    <t>3222-10</t>
  </si>
  <si>
    <t>ZUBARSKI MATERIJAL</t>
  </si>
  <si>
    <t>3222-11</t>
  </si>
  <si>
    <t>SANITETSKI MATERIJAL</t>
  </si>
  <si>
    <t>3222-12</t>
  </si>
  <si>
    <t>3222-13</t>
  </si>
  <si>
    <t>ELEKTRIČNA ENERGIJA</t>
  </si>
  <si>
    <t>3223-10</t>
  </si>
  <si>
    <t>PLIN</t>
  </si>
  <si>
    <t>3223-31</t>
  </si>
  <si>
    <t>GORIVO ZA MOTORNA VOZILA</t>
  </si>
  <si>
    <t>3223-42</t>
  </si>
  <si>
    <t>GORIVO ZA GRIJANJE</t>
  </si>
  <si>
    <t>3223-90</t>
  </si>
  <si>
    <t>MAT. I DJEL. ZA I INVES. ODRŽAVANJA GRAĐ. OBJEKTA</t>
  </si>
  <si>
    <t>3224-10</t>
  </si>
  <si>
    <t>MAT. I DJEL. ZA I INVES. ODRŽAVANJA VOZNOG PARKA</t>
  </si>
  <si>
    <t>3224-30</t>
  </si>
  <si>
    <t>MAT.I DJEL. ZA  I  INVES. ODRŽAVANJE OPREME I POS.</t>
  </si>
  <si>
    <t>3224-20</t>
  </si>
  <si>
    <t>OSTALI MATERIJAL</t>
  </si>
  <si>
    <t>3224-40</t>
  </si>
  <si>
    <t>SITAN INVENTAR</t>
  </si>
  <si>
    <t>3225-10</t>
  </si>
  <si>
    <t>AUTO GUME</t>
  </si>
  <si>
    <t>3225-20</t>
  </si>
  <si>
    <t>RASHODI ZA USLUGE</t>
  </si>
  <si>
    <t>TELEFONSKI TROŠKOVI I POŠTARINA</t>
  </si>
  <si>
    <t>3231-10,30</t>
  </si>
  <si>
    <t>USLUGE PRIJEVOZA BRODOM</t>
  </si>
  <si>
    <t>3231-90</t>
  </si>
  <si>
    <t>USLUGE TEKUĆEG I INVES. ODRŽ.GRAĐ. OBJEKTA</t>
  </si>
  <si>
    <t>3232-10</t>
  </si>
  <si>
    <t>USLUGE TEKUĆEG I INVES. ODRŽ. POSTRO. I OPREME</t>
  </si>
  <si>
    <t>3232-20</t>
  </si>
  <si>
    <t>USLUGE TEKUĆEG ODRŽAVANJA VOZNOG PARKA</t>
  </si>
  <si>
    <t>3232-30</t>
  </si>
  <si>
    <t>TROŠKOVI VODE</t>
  </si>
  <si>
    <t>3234-10</t>
  </si>
  <si>
    <t>USLUGE ODRŽAVANJA ČISTOĆE</t>
  </si>
  <si>
    <t>3234-20,50</t>
  </si>
  <si>
    <t>USLUGE ČUVANJA IMOVINE</t>
  </si>
  <si>
    <t>3236-90</t>
  </si>
  <si>
    <t>3234-40</t>
  </si>
  <si>
    <t>3234-90</t>
  </si>
  <si>
    <t>OSTALE KOMUNALNE USLUGE</t>
  </si>
  <si>
    <t>3234-60</t>
  </si>
  <si>
    <t>LABARATORIJSKE USLUGE</t>
  </si>
  <si>
    <t>3236-30</t>
  </si>
  <si>
    <t>ZDRAVSTVENE USLUGE</t>
  </si>
  <si>
    <t>UGOVOR O DJELU</t>
  </si>
  <si>
    <t>3237-90</t>
  </si>
  <si>
    <t>INTELEKTUALNE USLUGE</t>
  </si>
  <si>
    <t>3237-20</t>
  </si>
  <si>
    <t>RAČUNALNE USLUGE</t>
  </si>
  <si>
    <t>3238-90</t>
  </si>
  <si>
    <t>GRAFIČKE I TISKARSKE USLUGE</t>
  </si>
  <si>
    <t>3239-10</t>
  </si>
  <si>
    <t>USLUGE REGISTRACIJE VOZILA</t>
  </si>
  <si>
    <t>3239-40</t>
  </si>
  <si>
    <t>OSTALE USLUGE</t>
  </si>
  <si>
    <t>3239-90</t>
  </si>
  <si>
    <t>OSTALI RASHODI POSLOVANJA</t>
  </si>
  <si>
    <t>NAKNADA ČLANOVIMA UPRAVNOG VIJEĆA</t>
  </si>
  <si>
    <t>3291-10</t>
  </si>
  <si>
    <t>PREMIJE OSIGURANJA VOZILA I IMOVINE</t>
  </si>
  <si>
    <t>3292-10,20,30</t>
  </si>
  <si>
    <t>PREMIJE OSIGURANJA ZAPOSLENIH</t>
  </si>
  <si>
    <t>3292-30</t>
  </si>
  <si>
    <t>REPREZENTACIJA</t>
  </si>
  <si>
    <t>3294-10</t>
  </si>
  <si>
    <t>ČLANARINE</t>
  </si>
  <si>
    <t>OSTALI RASHODI</t>
  </si>
  <si>
    <t>3299-90</t>
  </si>
  <si>
    <t>ODVJETNIČKE USLUGE</t>
  </si>
  <si>
    <t>3299-91</t>
  </si>
  <si>
    <t>RASHODI ZA INVESTICIJE</t>
  </si>
  <si>
    <t>PRIHODI PO UGOVORU KOJI SE REFUNDIRAJU</t>
  </si>
  <si>
    <t>INVESTICIJE U OPREMU</t>
  </si>
  <si>
    <t>PLANIRANA VRIJEDNOST</t>
  </si>
  <si>
    <t>REALIZIRANA VREIJEDNOST</t>
  </si>
  <si>
    <t>1. Sanitetska vozila</t>
  </si>
  <si>
    <t>2. Medicinska oprema za ordinacije</t>
  </si>
  <si>
    <t>3. Namještaj za ordinacije</t>
  </si>
  <si>
    <t>4. Kompjutori i oprema</t>
  </si>
  <si>
    <t>5. Klime</t>
  </si>
  <si>
    <t>6. Ugradnja novih radio postaja u vozila</t>
  </si>
  <si>
    <t xml:space="preserve">7. </t>
  </si>
  <si>
    <t>UKUPNO OPREMA</t>
  </si>
  <si>
    <t xml:space="preserve">INVESTICIJKO ODRŽAVANJE DODATNA ULAGANJA U </t>
  </si>
  <si>
    <t>1. Uređenje HITNE ZADAR</t>
  </si>
  <si>
    <t>2. Uređenje punkta Benkovac</t>
  </si>
  <si>
    <t>3. Uređenje punkta Starigrad</t>
  </si>
  <si>
    <t>UKUPNO INVESTICIJSKO I TEKUĆE ODRŽAVANJE</t>
  </si>
  <si>
    <t>UKUPNO DRŽAVNI PRORAČUN</t>
  </si>
  <si>
    <t>SVEUKUPNO INVESTICIJE</t>
  </si>
  <si>
    <t>SVEUKUPNO INVESTCIJSKO ODRŽAVANJE</t>
  </si>
  <si>
    <t>UKUPNA SREDSTVA PREDVIĐENA PLANOM</t>
  </si>
  <si>
    <t>DOM</t>
  </si>
  <si>
    <t>POSEBNI POREZ ZA ZAPOŠLJAVANJE (0,2%)</t>
  </si>
  <si>
    <t>DOPRINOS ZA MIROVINSKO</t>
  </si>
  <si>
    <t>NETO PLAĆE</t>
  </si>
  <si>
    <t>VODA</t>
  </si>
  <si>
    <t>STRUJA</t>
  </si>
  <si>
    <t>PREGLEDI</t>
  </si>
  <si>
    <t>KOMUNALNA NAKNADA</t>
  </si>
  <si>
    <t>VODE</t>
  </si>
  <si>
    <t>SMEĆE</t>
  </si>
  <si>
    <t>TEL</t>
  </si>
  <si>
    <t>GORIVO</t>
  </si>
  <si>
    <t>12. MJ</t>
  </si>
  <si>
    <t>prihodi</t>
  </si>
  <si>
    <t>osnovni ugovor s hzzo</t>
  </si>
  <si>
    <t>dodatni ugovor za timove t-2 10 mj</t>
  </si>
  <si>
    <t>središte</t>
  </si>
  <si>
    <t>mjesečno</t>
  </si>
  <si>
    <t>godišnje</t>
  </si>
  <si>
    <t>pripravnosti</t>
  </si>
  <si>
    <t>UKUPNO</t>
  </si>
  <si>
    <t>BENKOVAC</t>
  </si>
  <si>
    <t>T2</t>
  </si>
  <si>
    <t>T1</t>
  </si>
  <si>
    <t>GODIŠNJE</t>
  </si>
  <si>
    <t>MJ</t>
  </si>
  <si>
    <t>GRAČAC</t>
  </si>
  <si>
    <t>BIOGRAD</t>
  </si>
  <si>
    <t>SVEUKUPNO</t>
  </si>
  <si>
    <t>BIOG</t>
  </si>
  <si>
    <t>BENK</t>
  </si>
  <si>
    <t>GRAČ</t>
  </si>
  <si>
    <t>POSEDAR</t>
  </si>
  <si>
    <t>PAG</t>
  </si>
  <si>
    <t>PREKO</t>
  </si>
  <si>
    <t>NIN</t>
  </si>
  <si>
    <t>LABORATORIJSKI MATERIJAL</t>
  </si>
  <si>
    <t>UPRAVA</t>
  </si>
  <si>
    <t>PRANJE I ČIŠENJE</t>
  </si>
  <si>
    <t>PRIPRAVNOST</t>
  </si>
  <si>
    <t>6X500X12</t>
  </si>
  <si>
    <t>KONCESIONARI</t>
  </si>
  <si>
    <t>VOZAČI , SESTRE, DOKTORI</t>
  </si>
  <si>
    <t>BRNIĆ,PAKEL</t>
  </si>
  <si>
    <t>PLAN ZA 2012</t>
  </si>
  <si>
    <t>3221-5</t>
  </si>
  <si>
    <t>SLUŽBENA I RADNA ODJEČA</t>
  </si>
  <si>
    <t>ODRŽAVANJE + ATESTI</t>
  </si>
  <si>
    <t>TIKANJE ODJEĆE I NALJEPNICE ZA VOZILA</t>
  </si>
  <si>
    <t>NAJAM PROSTORA</t>
  </si>
  <si>
    <t>LIJEKOVI</t>
  </si>
  <si>
    <t>ODRŽAVANJE  + ATEST + LAN MEŽA</t>
  </si>
  <si>
    <t>DIMNJAČARSKE USLUGE I EKO USLUGE</t>
  </si>
  <si>
    <t>jubilarne nagrade</t>
  </si>
  <si>
    <t>darovi djeci za sv.Nikolu</t>
  </si>
  <si>
    <t>Božićnica</t>
  </si>
  <si>
    <t>Otpremnine</t>
  </si>
  <si>
    <t>naknada za smrtni slučaj</t>
  </si>
  <si>
    <t>naknada za duže bolovanje</t>
  </si>
  <si>
    <t>dnev.slu.put u zemlji</t>
  </si>
  <si>
    <t>dnev.slu.put u inozem.</t>
  </si>
  <si>
    <t>nak.smješ.sl. Put</t>
  </si>
  <si>
    <t xml:space="preserve">nak.prijevoz sl.put </t>
  </si>
  <si>
    <t>ost.rashodi sl. Puta</t>
  </si>
  <si>
    <t>službena putovanja</t>
  </si>
  <si>
    <t>naknada za prijevoz na posao i s posla</t>
  </si>
  <si>
    <t>seminari,savje.simp</t>
  </si>
  <si>
    <t>literatura</t>
  </si>
  <si>
    <t>arhivski materijal</t>
  </si>
  <si>
    <t>uredski materijal</t>
  </si>
  <si>
    <t>mat.za čišćen.i odr.</t>
  </si>
  <si>
    <t>mat.higij.potr.i njegu</t>
  </si>
  <si>
    <t>služ. I radna odjeća</t>
  </si>
  <si>
    <t>ostali mat.za red.po</t>
  </si>
  <si>
    <t>uredski i ost. mat. rash</t>
  </si>
  <si>
    <t>Materijal i sirovine</t>
  </si>
  <si>
    <t>električna energija</t>
  </si>
  <si>
    <t>plin</t>
  </si>
  <si>
    <t>mot.benzin i dizel g</t>
  </si>
  <si>
    <t xml:space="preserve">ost.mater.-lož ulje </t>
  </si>
  <si>
    <t>Energija</t>
  </si>
  <si>
    <t>mat.tek.održ.oprem</t>
  </si>
  <si>
    <t>mat.tek.održ.prij.sre</t>
  </si>
  <si>
    <t>Mat.i djel. za tek.održ.</t>
  </si>
  <si>
    <t>sitan inventar</t>
  </si>
  <si>
    <t>autogume</t>
  </si>
  <si>
    <t>sitan inv.i autogume</t>
  </si>
  <si>
    <t>usluge telefona, fax</t>
  </si>
  <si>
    <t>poštarina</t>
  </si>
  <si>
    <t>usluge tel. poš.</t>
  </si>
  <si>
    <t>usluge odr.opreme</t>
  </si>
  <si>
    <t>usluge tek održ.</t>
  </si>
  <si>
    <t>uslu.prom.i informir</t>
  </si>
  <si>
    <t>opskrba vodom</t>
  </si>
  <si>
    <t>iznoš.i odvoz smeća</t>
  </si>
  <si>
    <t>deratizacija i dezins.</t>
  </si>
  <si>
    <t>dimnjačar.i eko.usl.</t>
  </si>
  <si>
    <t>usl.čuvanja imov.i os</t>
  </si>
  <si>
    <t>usl.čišćnja,pranja,sl</t>
  </si>
  <si>
    <t>ost.komunalne uslug</t>
  </si>
  <si>
    <t>komunalne usluge</t>
  </si>
  <si>
    <t>obav.iprev.zdrav.preg</t>
  </si>
  <si>
    <t>zdrav. i veter.usluge</t>
  </si>
  <si>
    <t>Ugovor o djelu</t>
  </si>
  <si>
    <t>ostale intel.usluge</t>
  </si>
  <si>
    <t>intelek. I osob.usluge</t>
  </si>
  <si>
    <t>ostale računalne usluge</t>
  </si>
  <si>
    <t>uređenje prostora</t>
  </si>
  <si>
    <t>ostale nesp.usluge</t>
  </si>
  <si>
    <t>usluge pri reg.voz.</t>
  </si>
  <si>
    <t>ostale usluge</t>
  </si>
  <si>
    <t>naknada članovima UV</t>
  </si>
  <si>
    <t>naknade čl.UV-a</t>
  </si>
  <si>
    <t>usluge platnog prom</t>
  </si>
  <si>
    <t>ost.nespom.fin.rash.</t>
  </si>
  <si>
    <t>UKUPNO:</t>
  </si>
  <si>
    <t>OPIS</t>
  </si>
  <si>
    <t>lijekovi</t>
  </si>
  <si>
    <t>sanitetski materijal</t>
  </si>
  <si>
    <t>laboratorijski materijal</t>
  </si>
  <si>
    <t>usluge prijevoza brodom</t>
  </si>
  <si>
    <t>zdrav. usluge</t>
  </si>
  <si>
    <t>grafičke i tiskarske usluge</t>
  </si>
  <si>
    <t>ostali materijal</t>
  </si>
  <si>
    <t>premije osiguranja vozila</t>
  </si>
  <si>
    <t>bruto plaće za zaposlene</t>
  </si>
  <si>
    <t>usluge tekućeg održavanja vozila</t>
  </si>
  <si>
    <t>dopr.za ozljedu na radu (0,5%)</t>
  </si>
  <si>
    <t>dopr.za zapošlj.na plaću (1.7%)</t>
  </si>
  <si>
    <t>poseban dopr.za zapošlj.osoba s invalid.( 0,2%)</t>
  </si>
  <si>
    <t>dopr.za obvezno zdrav.osig. (15%)</t>
  </si>
  <si>
    <t>premije osiguranja zaposlenih</t>
  </si>
  <si>
    <t>KONTO</t>
  </si>
  <si>
    <t xml:space="preserve">ZAVOD ZA HITNU MEDICINU </t>
  </si>
  <si>
    <t>ZADARSKE ŽUPANIJE</t>
  </si>
  <si>
    <t>zakupnine i najam za poslovne prostore</t>
  </si>
  <si>
    <t>rashodi za nabavu nefinancijske imovine</t>
  </si>
  <si>
    <t>HZZO</t>
  </si>
  <si>
    <t>UKUPNO USTANOVA</t>
  </si>
  <si>
    <t>premije osiguranja</t>
  </si>
  <si>
    <t>uredska oprema i namještaj</t>
  </si>
  <si>
    <t>komunikacijska oprema</t>
  </si>
  <si>
    <t>oprema za održavanje i zaštitu</t>
  </si>
  <si>
    <t>medicinska i laboratorijska oprema</t>
  </si>
  <si>
    <t>uređaji, strojevi i oprema za ostale namjene</t>
  </si>
  <si>
    <t>rashodi za dodatna ulaganja na nefinancijskoj imovini</t>
  </si>
  <si>
    <t>dodatna ulaganja na građevinskim objektima</t>
  </si>
  <si>
    <t>računala i računalna oprema</t>
  </si>
  <si>
    <t>ulaganja u računalne programe</t>
  </si>
  <si>
    <t>uređenje prostora u Zadru</t>
  </si>
  <si>
    <t>uređenje prostora u Benkovcu</t>
  </si>
  <si>
    <t>licence</t>
  </si>
  <si>
    <t>mat.tekuće i invest. održ.građ.obj</t>
  </si>
  <si>
    <t>usluge tek. I invest. odr.građ.obje</t>
  </si>
  <si>
    <t>rashodi za nbavu nefinancijske imovine</t>
  </si>
  <si>
    <t>rashodi za nabavu proizvedene dugotrjne imovine</t>
  </si>
  <si>
    <t>prijevozna sredstva</t>
  </si>
  <si>
    <t>medicinska oprema</t>
  </si>
  <si>
    <t>laboratorijska oprema</t>
  </si>
  <si>
    <t xml:space="preserve"> skladište ljekova</t>
  </si>
  <si>
    <t>skladište ostalog materijala</t>
  </si>
  <si>
    <t>nedospjela a plačena osiguranja vozila</t>
  </si>
  <si>
    <t>ostali nesp.rash.pos/(reprezentacija)</t>
  </si>
  <si>
    <t>PLAN NABAVE ZA 2012 GODINU</t>
  </si>
  <si>
    <t>HRT pristojba</t>
  </si>
  <si>
    <t>Tuzemne članarine (INA kartica)</t>
  </si>
  <si>
    <t>Reprezentacija</t>
  </si>
  <si>
    <t>Stručno usavršavanje zaposlenika</t>
  </si>
  <si>
    <t>Računalne usluge</t>
  </si>
  <si>
    <t>Bankarske usluge i usluge platnog prometa</t>
  </si>
  <si>
    <t>uredski namještaj</t>
  </si>
  <si>
    <t>PRIHODI POSLOVANJA</t>
  </si>
  <si>
    <t>RASHODI ZA NABAVU NEFINANCIJSKE IMOVINE</t>
  </si>
  <si>
    <t>Pristojbe i naknade</t>
  </si>
  <si>
    <t>Ostali nespomenuti rashodi poslovanja</t>
  </si>
  <si>
    <t>naknade ostalih troškova-stručno osposobljavanje</t>
  </si>
  <si>
    <t>medicinski plin</t>
  </si>
  <si>
    <t>Nematerijalna proizved.imov.-projektna dokum.</t>
  </si>
  <si>
    <t>usluge telefona -mobilni</t>
  </si>
  <si>
    <t>usluge prijevoza pacijenata brodom</t>
  </si>
  <si>
    <t>cestarina - ENC</t>
  </si>
  <si>
    <t>Poslovni objekti- Nin</t>
  </si>
  <si>
    <t>projektna dokumentacija</t>
  </si>
  <si>
    <t>usl.tekućeg održ.vozila-priznate štete temeljem osigur.</t>
  </si>
  <si>
    <t>naknade članovima povjerenstava i upravnih vijeća</t>
  </si>
  <si>
    <t>RAZLIKA</t>
  </si>
  <si>
    <t>RASHODI POSLOVANJA</t>
  </si>
  <si>
    <t>Ravnatelj :</t>
  </si>
  <si>
    <t>Predrag Orlović,dr.med.</t>
  </si>
  <si>
    <t>,</t>
  </si>
  <si>
    <t>IZVORI</t>
  </si>
  <si>
    <t>Kamate na oročena sred.i depozite po viđenju</t>
  </si>
  <si>
    <t xml:space="preserve">Prihodi s naslova osiguranja, refund.štete </t>
  </si>
  <si>
    <t>Prihodi od pruženih usluga</t>
  </si>
  <si>
    <t>Prihodi iz nadležnog prorač.za financ.rash.poslov.</t>
  </si>
  <si>
    <t>Prih.iz nadl.prorač.za financ.nabave nefinanc.imov.</t>
  </si>
  <si>
    <t>Prihodi od HZZO-a na temelju ugovornih obveza</t>
  </si>
  <si>
    <t>Prihodi po ug.od HZZO-a koji se refundiraju</t>
  </si>
  <si>
    <t>Ostali prihodi</t>
  </si>
  <si>
    <t>Prihodi od prodaje prijevoznih sredstava</t>
  </si>
  <si>
    <t>Plaće za zaposlene (bruto)</t>
  </si>
  <si>
    <t>Plaće (Bruto)</t>
  </si>
  <si>
    <t>Jubilarne nagrade</t>
  </si>
  <si>
    <t>Darovi</t>
  </si>
  <si>
    <t>Naknade za bolest, invalidnost i smrtni slučaj</t>
  </si>
  <si>
    <t>Regres za godišnji odmor</t>
  </si>
  <si>
    <t>Ostali rash.za zapos.-nakn.za rođenje djeteta</t>
  </si>
  <si>
    <t>Ostali rashodi za zaposlene</t>
  </si>
  <si>
    <t>Doprinosi za obvezno zdravstveno osiguranje</t>
  </si>
  <si>
    <t>Dopr.za obvezno osig.u slučaju nezaposlenosti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</si>
  <si>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</si>
  <si>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</si>
  <si>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</si>
  <si>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</si>
  <si>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Službena putovanja</t>
  </si>
  <si>
    <t>Naknade za prijevoz na posao i s posla</t>
  </si>
  <si>
    <t>Naknada za korišt.privatnog automob.u služb.svrhe</t>
  </si>
  <si>
    <t>Ostale naknade troškova zaposlenima</t>
  </si>
  <si>
    <t>Uredski materijal</t>
  </si>
  <si>
    <t>Literatura (publikacije, časopisi, glasila, knjige)</t>
  </si>
  <si>
    <t>Materijal i sredstva za čišćenje i održavanje</t>
  </si>
  <si>
    <t xml:space="preserve">Materijal za higijenske potrebe i njegu </t>
  </si>
  <si>
    <t>Ostali materijal za potrebe redovnog poslovanja</t>
  </si>
  <si>
    <t>Uredski materijal i ostali materijalni rashodi</t>
  </si>
  <si>
    <t>Osnovni materijal i sirovine</t>
  </si>
  <si>
    <t>Pomoćni i sanitetski materijal</t>
  </si>
  <si>
    <t>Lijekovi</t>
  </si>
  <si>
    <t>Ostali materijal i sirovine</t>
  </si>
  <si>
    <t>Električna energija</t>
  </si>
  <si>
    <t>Plin</t>
  </si>
  <si>
    <t>Motorni benzin i dizel gorivo</t>
  </si>
  <si>
    <t>Ostali mat.za proizv.energije (ugljen, drva, lož ulje)</t>
  </si>
  <si>
    <t>Mat.i dijelovi za tek.i invest.održ.građev.objekata</t>
  </si>
  <si>
    <t>Mat.i dijelovi za tek.i invest.održ.postroj.i opreme</t>
  </si>
  <si>
    <t>Mat.i dijelovi za tek.i invest.održ.transp.sredstava</t>
  </si>
  <si>
    <t>Ostali materijal i dijelovi za tekuće i invest.održ.</t>
  </si>
  <si>
    <t>Materijal i dijelovi za tekuće i invest.održ.</t>
  </si>
  <si>
    <t>Sitni inventar medicinski</t>
  </si>
  <si>
    <t>Sitni inventar ostali</t>
  </si>
  <si>
    <t>Auto gume</t>
  </si>
  <si>
    <t>Sitni inventar i auto gume</t>
  </si>
  <si>
    <t>Službena, radna i zaštitna odjeća i obuća</t>
  </si>
  <si>
    <t>Usluge telefona, pošte i prijevoza</t>
  </si>
  <si>
    <t>Usluge telefona, telefaksa-fiksni</t>
  </si>
  <si>
    <t>Poštarina (pisma, tiskanice i sl.)</t>
  </si>
  <si>
    <t>Ostale usluge za komunikaciju i prijevoz</t>
  </si>
  <si>
    <t>Usluge tekućeg i investicijskog održavanja</t>
  </si>
  <si>
    <t>Usluge tekućeg i invest.održavanja građev.objekata</t>
  </si>
  <si>
    <t>Usluge tek.i invest.održav.postrojenja i opreme</t>
  </si>
  <si>
    <t>Usluge tekućeg i invest.održav.prijevoznih sredst.</t>
  </si>
  <si>
    <t>Tisak</t>
  </si>
  <si>
    <t>Elektronski mediji</t>
  </si>
  <si>
    <t>Ostale usluge promidžbe i inform.(web stranica)</t>
  </si>
  <si>
    <t>Usluge promidžbe i informiranja</t>
  </si>
  <si>
    <t>Komunalne usluge</t>
  </si>
  <si>
    <t>Opskrba vodom</t>
  </si>
  <si>
    <t>Iznošenje i odvoz smeća</t>
  </si>
  <si>
    <t>Deratizacija i dezinsekcija</t>
  </si>
  <si>
    <t>Dimnjačarske i ekološke usluge</t>
  </si>
  <si>
    <t>Usluge čuvanja imov.i os</t>
  </si>
  <si>
    <t>Ostale komunalne usluge</t>
  </si>
  <si>
    <t>Zakupnine i najamnine</t>
  </si>
  <si>
    <t>Zakupnine i najamnine za građevinske objekte</t>
  </si>
  <si>
    <t xml:space="preserve">Zakupnine i najamnine za opremu </t>
  </si>
  <si>
    <t>Ostale  zakupnine i najamnine</t>
  </si>
  <si>
    <t>Obvezni i preventivni zdravstveni pregledi zaposl.</t>
  </si>
  <si>
    <t>Autorski honorari</t>
  </si>
  <si>
    <t>Usluge agencija, studentskog servisa i sl.</t>
  </si>
  <si>
    <t>Intelektualne i osobne usluge (ug.o dj.za pripr.)</t>
  </si>
  <si>
    <t>Ostale računalne usluge (PAKEL &amp; RINEL)</t>
  </si>
  <si>
    <t>Ostale usluge</t>
  </si>
  <si>
    <t>Grafičke i tiskarske usluge, usl.kopiranja i sl.</t>
  </si>
  <si>
    <t>Uređenje prostora</t>
  </si>
  <si>
    <t>Usluge pri registraciji prijevoznih sredstava</t>
  </si>
  <si>
    <t>Usluge čišćenja, pranja i slično</t>
  </si>
  <si>
    <t>Ostale nespomenute usluge</t>
  </si>
  <si>
    <t>Naknade troškova osobama izvan radnog odn.</t>
  </si>
  <si>
    <t>Naknade članovima povjerenstava</t>
  </si>
  <si>
    <t xml:space="preserve">Naknade za rad članovima upravnih vijeća </t>
  </si>
  <si>
    <t>Premije osiguranja</t>
  </si>
  <si>
    <t>Premije osiguranja prijevoznih sredstava</t>
  </si>
  <si>
    <t>Premije osiguranja ostale imovine</t>
  </si>
  <si>
    <t>Premije osiguranja zaposlenih</t>
  </si>
  <si>
    <t>Tuzemne članarine</t>
  </si>
  <si>
    <t>Ostale pristojbe i naknade</t>
  </si>
  <si>
    <t>Novčana nakn.poslodavca zbog nezapošlj.invalida</t>
  </si>
  <si>
    <t>Usluge banaka</t>
  </si>
  <si>
    <t>Usluge platnog prometa</t>
  </si>
  <si>
    <t>Ostale zatezne kamate</t>
  </si>
  <si>
    <t>Zatezne kamate</t>
  </si>
  <si>
    <t>Ostali nespomenuti financijski rashodi</t>
  </si>
  <si>
    <t>Naknade šteta zaposlenicima</t>
  </si>
  <si>
    <t>Prihodi poslovanja</t>
  </si>
  <si>
    <t>PRIHODI I RASHODI TEKUĆE GODINE</t>
  </si>
  <si>
    <t>Prihodi od prodaje nefinancijske imovine</t>
  </si>
  <si>
    <t>Rashodi poslovanja</t>
  </si>
  <si>
    <t>Rashodi za nabavu nefinancijske imovine</t>
  </si>
  <si>
    <t>RASPOLOŽIVA SREDSTVA IZ PRETHODNIH GODINA</t>
  </si>
  <si>
    <t>VIŠAK-MANJAK PRIHODA RASPOLOŽIV U SLIJEDEĆEM RAZDOBLJU</t>
  </si>
  <si>
    <t>Prihodi od imovine</t>
  </si>
  <si>
    <t>Prihodi od pristojbi po posebnim propisima</t>
  </si>
  <si>
    <t>Prihodi od prodaje proizv.,robe i pruženih usluga</t>
  </si>
  <si>
    <t>Prihodi iz nadlež.prorač.i HZZO-a iz ugovornih obv.</t>
  </si>
  <si>
    <t>Kazne, upravne mjere i ostali prihodi</t>
  </si>
  <si>
    <t>PRIHODI OD PRODAJE NEFINANCIJSKE IMOVINE</t>
  </si>
  <si>
    <t>Prihodi od prodaje proizv.dugotrajne imovine</t>
  </si>
  <si>
    <t>UKUPNI RASHODI</t>
  </si>
  <si>
    <t>Rashodi za zaposlene</t>
  </si>
  <si>
    <t>Materijalni rashodi</t>
  </si>
  <si>
    <t>32131</t>
  </si>
  <si>
    <t>Seminari, savjetovanja i simpoziji</t>
  </si>
  <si>
    <t>Ugovorene kazne i ostale naknade šteta(HZZO i sl.)</t>
  </si>
  <si>
    <t>Ugovorene kazne i ostale nakn.šteta</t>
  </si>
  <si>
    <t>Financijski rashodi</t>
  </si>
  <si>
    <t>Ostali rashodi</t>
  </si>
  <si>
    <t>Rashodi za nabavu proizvedene dugotrajne imovine</t>
  </si>
  <si>
    <t>42122</t>
  </si>
  <si>
    <t>Bolnice, ostali zdravstveni objekti i dr.-Ambulanta Nin</t>
  </si>
  <si>
    <t>42229</t>
  </si>
  <si>
    <t>Ostala komunikacijska oprema</t>
  </si>
  <si>
    <t>42221</t>
  </si>
  <si>
    <t>Radio i TV prijemnici</t>
  </si>
  <si>
    <t>42222</t>
  </si>
  <si>
    <t>Telefoni i ostali komunikacijski uređaji</t>
  </si>
  <si>
    <t>42223</t>
  </si>
  <si>
    <t>Telefonskecentrale s pripadajućim instalacijama</t>
  </si>
  <si>
    <t>42231</t>
  </si>
  <si>
    <t>Oprema za grijanje, ventilaciju i hlađenje</t>
  </si>
  <si>
    <t>42232</t>
  </si>
  <si>
    <t>Oprema za održavanje prostorija</t>
  </si>
  <si>
    <t>42233</t>
  </si>
  <si>
    <t>Oprema za protupožarnu zaštitu (osim vozila)</t>
  </si>
  <si>
    <t>42239</t>
  </si>
  <si>
    <t>Ostala oprema za održavanje i zaštitu</t>
  </si>
  <si>
    <t>42271</t>
  </si>
  <si>
    <t>Uređaji</t>
  </si>
  <si>
    <t>42273</t>
  </si>
  <si>
    <t>Oprema</t>
  </si>
  <si>
    <t>Prijevozna sredstva u cestovnom prometu</t>
  </si>
  <si>
    <t>42311</t>
  </si>
  <si>
    <t>42319</t>
  </si>
  <si>
    <t>Ostala prijev.sredstva -sanitetska vozila</t>
  </si>
  <si>
    <t>Rashodi za dodatna ulaganja na nefinanc.imovini</t>
  </si>
  <si>
    <t>45111</t>
  </si>
  <si>
    <t>Dodatna ulaganja na građev.objektima-Poliklinika</t>
  </si>
  <si>
    <t>uredska i računalna oprema i namještaj</t>
  </si>
  <si>
    <t>DECENTRALIZIRANA SRED.   PRORAČUN</t>
  </si>
  <si>
    <t>ZADARSKA ŽUPANIJA</t>
  </si>
  <si>
    <t>VLASTITI PRIHODI I PRIH.PO POSEBNIM PROPISIMA</t>
  </si>
  <si>
    <t xml:space="preserve">SVEUKUPNI PRIHODI </t>
  </si>
  <si>
    <t>Sufinanciranje cijene usluga,participacije i sl.</t>
  </si>
  <si>
    <t>Razlika tekuće godine: višak - manjak</t>
  </si>
  <si>
    <t>Vlastiti izvori (višak prihoda iz prethodnih godina)</t>
  </si>
  <si>
    <t>Višak prihoda iz prethodnih godina</t>
  </si>
  <si>
    <t>Tekuće pomoći od HZMO-a,HZZ-a i HZZO-a(stručno osp)</t>
  </si>
  <si>
    <r>
      <t xml:space="preserve">Pomoći </t>
    </r>
    <r>
      <rPr>
        <b/>
        <sz val="8"/>
        <rFont val="Arial"/>
        <family val="2"/>
        <charset val="238"/>
      </rPr>
      <t>iz inozem.i od subjekata</t>
    </r>
    <r>
      <rPr>
        <b/>
        <sz val="9"/>
        <rFont val="Arial"/>
        <family val="2"/>
        <charset val="238"/>
      </rPr>
      <t xml:space="preserve"> unutar općeg prorač.</t>
    </r>
  </si>
  <si>
    <t>Laboratorijske usluge</t>
  </si>
  <si>
    <t>računanla oprema</t>
  </si>
  <si>
    <t>Ostale zdravstvene usluge (pripravnost-koncesionari)</t>
  </si>
  <si>
    <t>Zdravstvene i veter.usluge (koncesija,pripravnost)</t>
  </si>
  <si>
    <t>PROJEKT SPECIJALISTIČKO USAVRŠAVANJE DR MEDICINE IZ EU SREDSTAVA</t>
  </si>
  <si>
    <t>ŽUPANIJA  PO PROGRAMU ZA TURISTIČKU SEZONU</t>
  </si>
  <si>
    <t>PLAN LOKALNA SAMOUPRAVA ZA TURISTIČKU SEZONU</t>
  </si>
  <si>
    <t>VIŠAK PRIHODA IZ PREDHODNIH GODINA</t>
  </si>
  <si>
    <t>Tekuće pomoći iz drž.prorač.temeljem prijenosa EU sred.</t>
  </si>
  <si>
    <t>Promidžbeni materijal</t>
  </si>
  <si>
    <t>Ugovori o djelu (pripravnost,edukacije,čišćenje)</t>
  </si>
  <si>
    <t>Ostale intelektualne usl.(zaštita na radu,nadzor,odvjetnici)</t>
  </si>
  <si>
    <t>Osobni automobil za prijevoz invalida</t>
  </si>
  <si>
    <t>FINANCIJSKI PLAN ZA 2019 G.</t>
  </si>
  <si>
    <t>Dopr.za obv.zdrav.osig.zašt.zdravlja na radu</t>
  </si>
  <si>
    <t>Dopr.za obv.osig.u slučaju nezaposlenosti</t>
  </si>
  <si>
    <t>Doprinosi za obvezno zdravstveno osig. (16,5%)</t>
  </si>
  <si>
    <t>Dnevnice za službeni put u inozemstvu</t>
  </si>
  <si>
    <t>Naknade za smještaj na službenom putu u inozemstvu</t>
  </si>
  <si>
    <t>Naknade za prijevoz na službenom putu u inozemstvu</t>
  </si>
  <si>
    <t>PLAN 2019.   2.IZMJENA 10.05.2019.        UKUPNO USTANOVA</t>
  </si>
  <si>
    <r>
      <t xml:space="preserve">PLAN 2019.   3.IZMJENA 13.09.2019.        </t>
    </r>
    <r>
      <rPr>
        <b/>
        <sz val="8"/>
        <rFont val="Arial"/>
        <family val="2"/>
        <charset val="238"/>
      </rPr>
      <t>UKUPNO USTANOVA</t>
    </r>
  </si>
  <si>
    <t>UKUPNI PRIHODI 2019.g.</t>
  </si>
  <si>
    <t xml:space="preserve"> 3.IZMJENA I DOPUNA 17.09.2019.</t>
  </si>
  <si>
    <t>U Zadru, 17.09.2019.</t>
  </si>
  <si>
    <t>Dodatna ulaganja na prijevoznim sredstvima</t>
  </si>
  <si>
    <t>Dodatna ulaganja na građevinskim objektima</t>
  </si>
  <si>
    <t>Dodatna ulaganja na prijvoznim sredstvima</t>
  </si>
  <si>
    <t>računalna oprema</t>
  </si>
  <si>
    <t>UKUPNI PRIHODI 2020.g.</t>
  </si>
  <si>
    <t xml:space="preserve">Sitni inventar ostali </t>
  </si>
  <si>
    <t xml:space="preserve">Ostale usluge za komunikaciju i prijevoz </t>
  </si>
  <si>
    <t xml:space="preserve">Ostale usluge promidžbe i inform.(web stranica) </t>
  </si>
  <si>
    <t>ZAVOD ZA HITNU MEDICINU ZADARSKE ŽUPANIJE</t>
  </si>
  <si>
    <t xml:space="preserve">Ostale računalne usluge </t>
  </si>
  <si>
    <t>Projektna dokumentacija</t>
  </si>
  <si>
    <t xml:space="preserve">Tekuće pomoći iz državnog proračuna </t>
  </si>
  <si>
    <t>Rashodi za nabavu neproizvedene dugotrajne imovine</t>
  </si>
  <si>
    <t>Ulaganja na tuđoj imovini radi prava korištenja</t>
  </si>
  <si>
    <t>Ostala prava</t>
  </si>
  <si>
    <t xml:space="preserve">Ostala prijev.sredstva -vozila </t>
  </si>
  <si>
    <t>PRIMICI OD FINANCIJSKE IMOVINE I ZADUŽIVANJA</t>
  </si>
  <si>
    <t>Primici od zaduživanja</t>
  </si>
  <si>
    <t>Primljeni financijski leasing od ostalih tuzemnih 
financijskih institucija izvan javnog sektora</t>
  </si>
  <si>
    <t>Naknade za odvojeni život</t>
  </si>
  <si>
    <t>IZDACI ZA FINANCIJSKU IMOVINU I OTPLATE ZAJMOVA</t>
  </si>
  <si>
    <t>Izdaci za otplatu glavnice primljenih kredita i zajmova</t>
  </si>
  <si>
    <t>Otplata glavnice po financijskom leasingu od tuzemnih kreditnih insitucija izvan javnog sektora</t>
  </si>
  <si>
    <t>Primci od financijske imovine i zaduživanja</t>
  </si>
  <si>
    <t>Izdaci za financijsku imovinu i otplate zajmova</t>
  </si>
  <si>
    <t xml:space="preserve">FINANCIJSKI PLAN ZA 2023 G.
</t>
  </si>
  <si>
    <t xml:space="preserve">PLAN 2023.
UKUPNO USTANOVA
</t>
  </si>
  <si>
    <t>Poslovni objekti</t>
  </si>
  <si>
    <t>Bolnice, ostali zdravstveni objekti i dr</t>
  </si>
  <si>
    <t>Ivana Šimić, dipl.oec.</t>
  </si>
  <si>
    <t>Plaće po sludskim sporovima</t>
  </si>
  <si>
    <t xml:space="preserve">Ugovori o djelu </t>
  </si>
  <si>
    <t>U Zadru, 04.10.2022.</t>
  </si>
  <si>
    <t>Rashodi za dodatna ulaganja  na nefinnanc imovini</t>
  </si>
  <si>
    <t>Dodatna ulganja na prijevoznim sredstvima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</si>
</sst>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theme="3"/>
      <name val="Arial"/>
      <family val="2"/>
      <charset val="238"/>
    </font>
    <font>
      <b/>
      <sz val="8"/>
      <color theme="3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8"/>
      <color theme="3"/>
      <name val="Arial"/>
      <family val="2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5C3EF"/>
        <bgColor indexed="64"/>
      </patternFill>
    </fill>
    <fill>
      <patternFill patternType="solid">
        <fgColor rgb="FFF5C3EF"/>
        <bgColor indexed="8"/>
      </patternFill>
    </fill>
    <fill>
      <patternFill patternType="solid">
        <fgColor rgb="FFF0A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DB7B"/>
        <bgColor indexed="64"/>
      </patternFill>
    </fill>
    <fill>
      <patternFill patternType="solid">
        <fgColor rgb="FFC9E7A7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286">
    <xf numFmtId="0" fontId="0" fillId="0" borderId="0" xfId="0"/>
    <xf numFmtId="0" fontId="1" fillId="0" borderId="0" xfId="0" applyFont="1"/>
    <xf numFmtId="164" fontId="0" fillId="0" borderId="0" xfId="0" applyNumberFormat="1"/>
    <xf numFmtId="164" fontId="3" fillId="0" borderId="0" xfId="0" applyNumberFormat="1" applyFont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6" fillId="3" borderId="6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3" fillId="0" borderId="0" xfId="0" applyFont="1"/>
    <xf numFmtId="0" fontId="5" fillId="2" borderId="15" xfId="0" applyFont="1" applyFill="1" applyBorder="1"/>
    <xf numFmtId="0" fontId="5" fillId="0" borderId="1" xfId="0" applyFont="1" applyBorder="1"/>
    <xf numFmtId="0" fontId="5" fillId="0" borderId="2" xfId="0" applyFont="1" applyBorder="1"/>
    <xf numFmtId="164" fontId="5" fillId="0" borderId="2" xfId="0" applyNumberFormat="1" applyFont="1" applyBorder="1"/>
    <xf numFmtId="164" fontId="5" fillId="4" borderId="2" xfId="0" applyNumberFormat="1" applyFont="1" applyFill="1" applyBorder="1"/>
    <xf numFmtId="164" fontId="5" fillId="0" borderId="4" xfId="0" applyNumberFormat="1" applyFont="1" applyBorder="1"/>
    <xf numFmtId="164" fontId="5" fillId="4" borderId="6" xfId="0" applyNumberFormat="1" applyFont="1" applyFill="1" applyBorder="1"/>
    <xf numFmtId="164" fontId="5" fillId="0" borderId="8" xfId="0" applyNumberFormat="1" applyFont="1" applyBorder="1"/>
    <xf numFmtId="164" fontId="5" fillId="0" borderId="15" xfId="0" applyNumberFormat="1" applyFont="1" applyBorder="1"/>
    <xf numFmtId="0" fontId="5" fillId="2" borderId="17" xfId="0" applyFont="1" applyFill="1" applyBorder="1"/>
    <xf numFmtId="0" fontId="0" fillId="0" borderId="15" xfId="0" applyBorder="1"/>
    <xf numFmtId="0" fontId="5" fillId="0" borderId="7" xfId="0" applyFont="1" applyBorder="1"/>
    <xf numFmtId="0" fontId="5" fillId="0" borderId="8" xfId="0" applyFont="1" applyBorder="1"/>
    <xf numFmtId="0" fontId="5" fillId="0" borderId="3" xfId="0" applyFont="1" applyBorder="1"/>
    <xf numFmtId="0" fontId="5" fillId="0" borderId="4" xfId="0" applyFont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0" borderId="17" xfId="0" applyFont="1" applyBorder="1"/>
    <xf numFmtId="0" fontId="5" fillId="0" borderId="15" xfId="0" applyFont="1" applyBorder="1"/>
    <xf numFmtId="164" fontId="6" fillId="0" borderId="23" xfId="0" applyNumberFormat="1" applyFont="1" applyBorder="1"/>
    <xf numFmtId="164" fontId="5" fillId="2" borderId="24" xfId="0" applyNumberFormat="1" applyFont="1" applyFill="1" applyBorder="1"/>
    <xf numFmtId="0" fontId="4" fillId="3" borderId="19" xfId="0" applyFont="1" applyFill="1" applyBorder="1" applyAlignment="1">
      <alignment horizontal="center"/>
    </xf>
    <xf numFmtId="0" fontId="5" fillId="2" borderId="16" xfId="0" applyFont="1" applyFill="1" applyBorder="1"/>
    <xf numFmtId="0" fontId="5" fillId="2" borderId="20" xfId="0" applyFont="1" applyFill="1" applyBorder="1"/>
    <xf numFmtId="0" fontId="5" fillId="3" borderId="19" xfId="0" applyFont="1" applyFill="1" applyBorder="1"/>
    <xf numFmtId="0" fontId="5" fillId="2" borderId="21" xfId="0" applyFont="1" applyFill="1" applyBorder="1"/>
    <xf numFmtId="0" fontId="5" fillId="3" borderId="22" xfId="0" applyFont="1" applyFill="1" applyBorder="1"/>
    <xf numFmtId="0" fontId="5" fillId="2" borderId="18" xfId="0" applyFont="1" applyFill="1" applyBorder="1"/>
    <xf numFmtId="0" fontId="5" fillId="0" borderId="21" xfId="0" applyFont="1" applyBorder="1"/>
    <xf numFmtId="0" fontId="5" fillId="0" borderId="16" xfId="0" applyFont="1" applyBorder="1"/>
    <xf numFmtId="0" fontId="5" fillId="0" borderId="20" xfId="0" applyFont="1" applyBorder="1"/>
    <xf numFmtId="0" fontId="5" fillId="4" borderId="19" xfId="0" applyFont="1" applyFill="1" applyBorder="1"/>
    <xf numFmtId="0" fontId="5" fillId="0" borderId="18" xfId="0" applyFont="1" applyBorder="1"/>
    <xf numFmtId="164" fontId="7" fillId="3" borderId="6" xfId="0" applyNumberFormat="1" applyFont="1" applyFill="1" applyBorder="1" applyAlignment="1">
      <alignment horizontal="center" wrapText="1"/>
    </xf>
    <xf numFmtId="0" fontId="5" fillId="0" borderId="1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10" fillId="0" borderId="0" xfId="0" applyNumberFormat="1" applyFont="1" applyAlignment="1">
      <alignment horizontal="right"/>
    </xf>
    <xf numFmtId="4" fontId="5" fillId="0" borderId="0" xfId="0" applyNumberFormat="1" applyFont="1"/>
    <xf numFmtId="4" fontId="5" fillId="0" borderId="3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0" fontId="5" fillId="0" borderId="11" xfId="0" applyFont="1" applyBorder="1"/>
    <xf numFmtId="0" fontId="10" fillId="0" borderId="1" xfId="0" applyFont="1" applyBorder="1" applyAlignment="1">
      <alignment horizontal="left"/>
    </xf>
    <xf numFmtId="4" fontId="10" fillId="0" borderId="31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5" fillId="6" borderId="14" xfId="0" applyFont="1" applyFill="1" applyBorder="1"/>
    <xf numFmtId="0" fontId="5" fillId="6" borderId="1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1" fillId="6" borderId="5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6" borderId="37" xfId="0" applyFont="1" applyFill="1" applyBorder="1" applyAlignment="1">
      <alignment horizontal="left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18" fillId="3" borderId="10" xfId="0" applyNumberFormat="1" applyFont="1" applyFill="1" applyBorder="1" applyAlignment="1">
      <alignment horizontal="center" vertical="center" wrapText="1"/>
    </xf>
    <xf numFmtId="4" fontId="17" fillId="0" borderId="23" xfId="0" applyNumberFormat="1" applyFont="1" applyBorder="1" applyAlignment="1">
      <alignment horizontal="right"/>
    </xf>
    <xf numFmtId="4" fontId="18" fillId="6" borderId="2" xfId="0" applyNumberFormat="1" applyFont="1" applyFill="1" applyBorder="1" applyAlignment="1">
      <alignment horizontal="right"/>
    </xf>
    <xf numFmtId="4" fontId="18" fillId="6" borderId="26" xfId="0" applyNumberFormat="1" applyFont="1" applyFill="1" applyBorder="1" applyAlignment="1">
      <alignment horizontal="right"/>
    </xf>
    <xf numFmtId="4" fontId="18" fillId="0" borderId="2" xfId="0" applyNumberFormat="1" applyFont="1" applyBorder="1" applyAlignment="1">
      <alignment horizontal="right"/>
    </xf>
    <xf numFmtId="4" fontId="18" fillId="6" borderId="24" xfId="0" applyNumberFormat="1" applyFont="1" applyFill="1" applyBorder="1" applyAlignment="1">
      <alignment horizontal="right"/>
    </xf>
    <xf numFmtId="4" fontId="17" fillId="0" borderId="21" xfId="0" applyNumberFormat="1" applyFont="1" applyBorder="1" applyAlignment="1">
      <alignment horizontal="right"/>
    </xf>
    <xf numFmtId="4" fontId="17" fillId="0" borderId="8" xfId="0" applyNumberFormat="1" applyFont="1" applyBorder="1" applyAlignment="1">
      <alignment horizontal="right"/>
    </xf>
    <xf numFmtId="4" fontId="17" fillId="0" borderId="27" xfId="0" applyNumberFormat="1" applyFont="1" applyBorder="1" applyAlignment="1">
      <alignment horizontal="right"/>
    </xf>
    <xf numFmtId="4" fontId="18" fillId="6" borderId="16" xfId="0" applyNumberFormat="1" applyFont="1" applyFill="1" applyBorder="1" applyAlignment="1">
      <alignment horizontal="right"/>
    </xf>
    <xf numFmtId="4" fontId="17" fillId="0" borderId="16" xfId="0" applyNumberFormat="1" applyFont="1" applyBorder="1" applyAlignment="1">
      <alignment horizontal="right"/>
    </xf>
    <xf numFmtId="4" fontId="17" fillId="0" borderId="2" xfId="0" applyNumberFormat="1" applyFont="1" applyBorder="1" applyAlignment="1">
      <alignment horizontal="right"/>
    </xf>
    <xf numFmtId="4" fontId="17" fillId="0" borderId="26" xfId="0" applyNumberFormat="1" applyFont="1" applyBorder="1" applyAlignment="1">
      <alignment horizontal="right"/>
    </xf>
    <xf numFmtId="4" fontId="18" fillId="7" borderId="16" xfId="0" applyNumberFormat="1" applyFont="1" applyFill="1" applyBorder="1" applyAlignment="1">
      <alignment horizontal="right"/>
    </xf>
    <xf numFmtId="4" fontId="18" fillId="7" borderId="26" xfId="0" applyNumberFormat="1" applyFont="1" applyFill="1" applyBorder="1" applyAlignment="1">
      <alignment horizontal="right"/>
    </xf>
    <xf numFmtId="4" fontId="17" fillId="0" borderId="43" xfId="0" applyNumberFormat="1" applyFont="1" applyBorder="1" applyAlignment="1">
      <alignment horizontal="right"/>
    </xf>
    <xf numFmtId="4" fontId="17" fillId="0" borderId="24" xfId="0" applyNumberFormat="1" applyFont="1" applyBorder="1" applyAlignment="1">
      <alignment horizontal="right"/>
    </xf>
    <xf numFmtId="4" fontId="18" fillId="8" borderId="2" xfId="0" applyNumberFormat="1" applyFont="1" applyFill="1" applyBorder="1" applyAlignment="1">
      <alignment horizontal="right"/>
    </xf>
    <xf numFmtId="4" fontId="17" fillId="2" borderId="2" xfId="0" applyNumberFormat="1" applyFont="1" applyFill="1" applyBorder="1" applyAlignment="1">
      <alignment horizontal="right"/>
    </xf>
    <xf numFmtId="0" fontId="5" fillId="8" borderId="1" xfId="0" applyFont="1" applyFill="1" applyBorder="1" applyAlignment="1">
      <alignment horizontal="left"/>
    </xf>
    <xf numFmtId="4" fontId="18" fillId="8" borderId="26" xfId="0" applyNumberFormat="1" applyFont="1" applyFill="1" applyBorder="1" applyAlignment="1">
      <alignment horizontal="right"/>
    </xf>
    <xf numFmtId="4" fontId="17" fillId="2" borderId="26" xfId="0" applyNumberFormat="1" applyFont="1" applyFill="1" applyBorder="1" applyAlignment="1">
      <alignment horizontal="right"/>
    </xf>
    <xf numFmtId="4" fontId="18" fillId="7" borderId="2" xfId="0" applyNumberFormat="1" applyFont="1" applyFill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0" fillId="0" borderId="44" xfId="0" applyFont="1" applyBorder="1"/>
    <xf numFmtId="0" fontId="5" fillId="6" borderId="11" xfId="0" applyFont="1" applyFill="1" applyBorder="1"/>
    <xf numFmtId="0" fontId="5" fillId="0" borderId="11" xfId="2" applyFont="1" applyBorder="1" applyAlignment="1">
      <alignment horizontal="left" wrapText="1"/>
    </xf>
    <xf numFmtId="0" fontId="6" fillId="0" borderId="11" xfId="3" applyFont="1" applyBorder="1" applyAlignment="1">
      <alignment horizontal="left" wrapText="1"/>
    </xf>
    <xf numFmtId="0" fontId="5" fillId="0" borderId="11" xfId="4" applyFont="1" applyBorder="1" applyAlignment="1">
      <alignment horizontal="left" wrapText="1"/>
    </xf>
    <xf numFmtId="0" fontId="6" fillId="0" borderId="11" xfId="5" applyFont="1" applyBorder="1" applyAlignment="1">
      <alignment horizontal="left" wrapText="1"/>
    </xf>
    <xf numFmtId="0" fontId="5" fillId="6" borderId="42" xfId="0" applyFont="1" applyFill="1" applyBorder="1"/>
    <xf numFmtId="4" fontId="18" fillId="3" borderId="22" xfId="0" applyNumberFormat="1" applyFont="1" applyFill="1" applyBorder="1" applyAlignment="1">
      <alignment horizontal="center" vertical="center" wrapText="1"/>
    </xf>
    <xf numFmtId="4" fontId="17" fillId="0" borderId="45" xfId="0" applyNumberFormat="1" applyFont="1" applyBorder="1" applyAlignment="1">
      <alignment horizontal="right"/>
    </xf>
    <xf numFmtId="4" fontId="18" fillId="0" borderId="16" xfId="0" applyNumberFormat="1" applyFont="1" applyBorder="1" applyAlignment="1">
      <alignment horizontal="right"/>
    </xf>
    <xf numFmtId="4" fontId="18" fillId="6" borderId="43" xfId="0" applyNumberFormat="1" applyFont="1" applyFill="1" applyBorder="1" applyAlignment="1">
      <alignment horizontal="right"/>
    </xf>
    <xf numFmtId="0" fontId="10" fillId="0" borderId="12" xfId="0" applyFont="1" applyBorder="1"/>
    <xf numFmtId="0" fontId="10" fillId="0" borderId="11" xfId="0" applyFont="1" applyBorder="1"/>
    <xf numFmtId="0" fontId="5" fillId="7" borderId="11" xfId="2" applyFont="1" applyFill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0" fontId="5" fillId="6" borderId="11" xfId="2" applyFont="1" applyFill="1" applyBorder="1" applyAlignment="1">
      <alignment horizontal="left" vertical="center" wrapText="1"/>
    </xf>
    <xf numFmtId="0" fontId="6" fillId="7" borderId="11" xfId="3" applyFont="1" applyFill="1" applyBorder="1" applyAlignment="1">
      <alignment horizontal="left" wrapText="1"/>
    </xf>
    <xf numFmtId="0" fontId="16" fillId="0" borderId="11" xfId="3" applyFont="1" applyBorder="1" applyAlignment="1">
      <alignment horizontal="left" wrapText="1"/>
    </xf>
    <xf numFmtId="0" fontId="16" fillId="0" borderId="42" xfId="3" applyFont="1" applyBorder="1" applyAlignment="1">
      <alignment horizontal="left" wrapText="1"/>
    </xf>
    <xf numFmtId="0" fontId="5" fillId="8" borderId="11" xfId="4" applyFont="1" applyFill="1" applyBorder="1" applyAlignment="1">
      <alignment horizontal="left" vertical="center" wrapText="1"/>
    </xf>
    <xf numFmtId="0" fontId="10" fillId="0" borderId="11" xfId="4" applyFont="1" applyBorder="1" applyAlignment="1">
      <alignment horizontal="left" vertical="center" wrapText="1"/>
    </xf>
    <xf numFmtId="0" fontId="10" fillId="2" borderId="11" xfId="0" applyFont="1" applyFill="1" applyBorder="1"/>
    <xf numFmtId="0" fontId="10" fillId="0" borderId="11" xfId="0" applyFont="1" applyBorder="1" applyAlignment="1">
      <alignment vertical="center" wrapText="1"/>
    </xf>
    <xf numFmtId="0" fontId="5" fillId="8" borderId="11" xfId="0" applyFont="1" applyFill="1" applyBorder="1"/>
    <xf numFmtId="0" fontId="5" fillId="9" borderId="11" xfId="4" applyFont="1" applyFill="1" applyBorder="1" applyAlignment="1">
      <alignment horizontal="left" vertical="center" wrapText="1"/>
    </xf>
    <xf numFmtId="4" fontId="18" fillId="8" borderId="16" xfId="0" applyNumberFormat="1" applyFont="1" applyFill="1" applyBorder="1" applyAlignment="1">
      <alignment horizontal="right"/>
    </xf>
    <xf numFmtId="4" fontId="17" fillId="2" borderId="16" xfId="0" applyNumberFormat="1" applyFont="1" applyFill="1" applyBorder="1" applyAlignment="1">
      <alignment horizontal="right"/>
    </xf>
    <xf numFmtId="0" fontId="5" fillId="0" borderId="41" xfId="0" applyFont="1" applyBorder="1"/>
    <xf numFmtId="4" fontId="17" fillId="0" borderId="18" xfId="0" applyNumberFormat="1" applyFont="1" applyBorder="1" applyAlignment="1">
      <alignment horizontal="right"/>
    </xf>
    <xf numFmtId="4" fontId="5" fillId="0" borderId="51" xfId="0" applyNumberFormat="1" applyFont="1" applyBorder="1" applyAlignment="1">
      <alignment horizontal="right"/>
    </xf>
    <xf numFmtId="4" fontId="20" fillId="6" borderId="19" xfId="0" applyNumberFormat="1" applyFont="1" applyFill="1" applyBorder="1" applyAlignment="1">
      <alignment horizontal="right"/>
    </xf>
    <xf numFmtId="4" fontId="20" fillId="6" borderId="6" xfId="0" applyNumberFormat="1" applyFont="1" applyFill="1" applyBorder="1" applyAlignment="1">
      <alignment horizontal="right"/>
    </xf>
    <xf numFmtId="4" fontId="20" fillId="6" borderId="33" xfId="0" applyNumberFormat="1" applyFont="1" applyFill="1" applyBorder="1" applyAlignment="1">
      <alignment horizontal="right"/>
    </xf>
    <xf numFmtId="4" fontId="4" fillId="6" borderId="25" xfId="0" applyNumberFormat="1" applyFont="1" applyFill="1" applyBorder="1" applyAlignment="1">
      <alignment horizontal="right"/>
    </xf>
    <xf numFmtId="4" fontId="5" fillId="3" borderId="30" xfId="0" applyNumberFormat="1" applyFont="1" applyFill="1" applyBorder="1" applyAlignment="1">
      <alignment horizontal="center" vertical="center" wrapText="1"/>
    </xf>
    <xf numFmtId="4" fontId="10" fillId="0" borderId="49" xfId="0" applyNumberFormat="1" applyFont="1" applyBorder="1" applyAlignment="1">
      <alignment horizontal="right"/>
    </xf>
    <xf numFmtId="4" fontId="5" fillId="6" borderId="31" xfId="0" applyNumberFormat="1" applyFont="1" applyFill="1" applyBorder="1" applyAlignment="1">
      <alignment horizontal="right"/>
    </xf>
    <xf numFmtId="4" fontId="5" fillId="6" borderId="35" xfId="0" applyNumberFormat="1" applyFont="1" applyFill="1" applyBorder="1" applyAlignment="1">
      <alignment horizontal="right"/>
    </xf>
    <xf numFmtId="4" fontId="10" fillId="0" borderId="32" xfId="0" applyNumberFormat="1" applyFont="1" applyBorder="1" applyAlignment="1">
      <alignment horizontal="right"/>
    </xf>
    <xf numFmtId="4" fontId="5" fillId="7" borderId="31" xfId="0" applyNumberFormat="1" applyFont="1" applyFill="1" applyBorder="1" applyAlignment="1">
      <alignment horizontal="right"/>
    </xf>
    <xf numFmtId="4" fontId="10" fillId="0" borderId="35" xfId="0" applyNumberFormat="1" applyFont="1" applyBorder="1" applyAlignment="1">
      <alignment horizontal="right"/>
    </xf>
    <xf numFmtId="4" fontId="5" fillId="8" borderId="31" xfId="0" applyNumberFormat="1" applyFont="1" applyFill="1" applyBorder="1" applyAlignment="1">
      <alignment horizontal="right"/>
    </xf>
    <xf numFmtId="4" fontId="14" fillId="0" borderId="31" xfId="0" applyNumberFormat="1" applyFont="1" applyBorder="1" applyAlignment="1">
      <alignment horizontal="right"/>
    </xf>
    <xf numFmtId="4" fontId="21" fillId="0" borderId="2" xfId="0" applyNumberFormat="1" applyFont="1" applyBorder="1" applyAlignment="1">
      <alignment horizontal="right"/>
    </xf>
    <xf numFmtId="4" fontId="23" fillId="3" borderId="22" xfId="0" applyNumberFormat="1" applyFont="1" applyFill="1" applyBorder="1" applyAlignment="1">
      <alignment horizontal="center" vertical="center" wrapText="1"/>
    </xf>
    <xf numFmtId="4" fontId="18" fillId="4" borderId="10" xfId="0" applyNumberFormat="1" applyFont="1" applyFill="1" applyBorder="1" applyAlignment="1">
      <alignment horizontal="center" vertical="center" wrapText="1"/>
    </xf>
    <xf numFmtId="4" fontId="18" fillId="4" borderId="46" xfId="0" applyNumberFormat="1" applyFont="1" applyFill="1" applyBorder="1" applyAlignment="1">
      <alignment horizontal="center" vertical="center" wrapText="1"/>
    </xf>
    <xf numFmtId="4" fontId="17" fillId="0" borderId="47" xfId="0" applyNumberFormat="1" applyFont="1" applyBorder="1" applyAlignment="1">
      <alignment horizontal="right"/>
    </xf>
    <xf numFmtId="4" fontId="23" fillId="6" borderId="16" xfId="0" applyNumberFormat="1" applyFont="1" applyFill="1" applyBorder="1" applyAlignment="1">
      <alignment horizontal="right"/>
    </xf>
    <xf numFmtId="4" fontId="18" fillId="6" borderId="34" xfId="0" applyNumberFormat="1" applyFont="1" applyFill="1" applyBorder="1" applyAlignment="1">
      <alignment horizontal="right"/>
    </xf>
    <xf numFmtId="4" fontId="23" fillId="0" borderId="16" xfId="0" applyNumberFormat="1" applyFont="1" applyBorder="1" applyAlignment="1">
      <alignment horizontal="right"/>
    </xf>
    <xf numFmtId="4" fontId="18" fillId="0" borderId="34" xfId="0" applyNumberFormat="1" applyFont="1" applyBorder="1" applyAlignment="1">
      <alignment horizontal="right"/>
    </xf>
    <xf numFmtId="4" fontId="23" fillId="6" borderId="43" xfId="0" applyNumberFormat="1" applyFont="1" applyFill="1" applyBorder="1" applyAlignment="1">
      <alignment horizontal="right"/>
    </xf>
    <xf numFmtId="4" fontId="18" fillId="6" borderId="48" xfId="0" applyNumberFormat="1" applyFont="1" applyFill="1" applyBorder="1" applyAlignment="1">
      <alignment horizontal="right"/>
    </xf>
    <xf numFmtId="4" fontId="9" fillId="6" borderId="19" xfId="0" applyNumberFormat="1" applyFont="1" applyFill="1" applyBorder="1" applyAlignment="1">
      <alignment horizontal="right"/>
    </xf>
    <xf numFmtId="4" fontId="20" fillId="6" borderId="36" xfId="0" applyNumberFormat="1" applyFont="1" applyFill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8" fillId="0" borderId="52" xfId="0" applyNumberFormat="1" applyFont="1" applyBorder="1" applyAlignment="1">
      <alignment horizontal="right"/>
    </xf>
    <xf numFmtId="4" fontId="22" fillId="0" borderId="21" xfId="0" applyNumberFormat="1" applyFont="1" applyBorder="1" applyAlignment="1">
      <alignment horizontal="right"/>
    </xf>
    <xf numFmtId="4" fontId="17" fillId="0" borderId="50" xfId="0" applyNumberFormat="1" applyFont="1" applyBorder="1" applyAlignment="1">
      <alignment horizontal="right"/>
    </xf>
    <xf numFmtId="4" fontId="22" fillId="0" borderId="16" xfId="0" applyNumberFormat="1" applyFont="1" applyBorder="1" applyAlignment="1">
      <alignment horizontal="right"/>
    </xf>
    <xf numFmtId="4" fontId="17" fillId="0" borderId="34" xfId="0" applyNumberFormat="1" applyFont="1" applyBorder="1" applyAlignment="1">
      <alignment horizontal="right"/>
    </xf>
    <xf numFmtId="4" fontId="23" fillId="7" borderId="16" xfId="0" applyNumberFormat="1" applyFont="1" applyFill="1" applyBorder="1" applyAlignment="1">
      <alignment horizontal="right"/>
    </xf>
    <xf numFmtId="4" fontId="18" fillId="7" borderId="34" xfId="0" applyNumberFormat="1" applyFont="1" applyFill="1" applyBorder="1" applyAlignment="1">
      <alignment horizontal="right"/>
    </xf>
    <xf numFmtId="4" fontId="22" fillId="0" borderId="43" xfId="0" applyNumberFormat="1" applyFont="1" applyBorder="1" applyAlignment="1">
      <alignment horizontal="right"/>
    </xf>
    <xf numFmtId="4" fontId="17" fillId="0" borderId="48" xfId="0" applyNumberFormat="1" applyFont="1" applyBorder="1" applyAlignment="1">
      <alignment horizontal="right"/>
    </xf>
    <xf numFmtId="4" fontId="23" fillId="8" borderId="16" xfId="0" applyNumberFormat="1" applyFont="1" applyFill="1" applyBorder="1" applyAlignment="1">
      <alignment horizontal="right"/>
    </xf>
    <xf numFmtId="4" fontId="22" fillId="2" borderId="16" xfId="0" applyNumberFormat="1" applyFont="1" applyFill="1" applyBorder="1" applyAlignment="1">
      <alignment horizontal="right"/>
    </xf>
    <xf numFmtId="0" fontId="10" fillId="0" borderId="40" xfId="0" applyFont="1" applyBorder="1"/>
    <xf numFmtId="0" fontId="5" fillId="6" borderId="13" xfId="0" applyFont="1" applyFill="1" applyBorder="1"/>
    <xf numFmtId="0" fontId="10" fillId="0" borderId="13" xfId="0" applyFont="1" applyBorder="1"/>
    <xf numFmtId="4" fontId="18" fillId="5" borderId="43" xfId="0" applyNumberFormat="1" applyFont="1" applyFill="1" applyBorder="1"/>
    <xf numFmtId="4" fontId="20" fillId="6" borderId="14" xfId="0" applyNumberFormat="1" applyFont="1" applyFill="1" applyBorder="1" applyAlignment="1">
      <alignment horizontal="right"/>
    </xf>
    <xf numFmtId="4" fontId="17" fillId="0" borderId="12" xfId="0" applyNumberFormat="1" applyFont="1" applyBorder="1" applyAlignment="1">
      <alignment horizontal="right"/>
    </xf>
    <xf numFmtId="4" fontId="18" fillId="6" borderId="11" xfId="0" applyNumberFormat="1" applyFont="1" applyFill="1" applyBorder="1" applyAlignment="1">
      <alignment horizontal="right"/>
    </xf>
    <xf numFmtId="4" fontId="17" fillId="0" borderId="11" xfId="0" applyNumberFormat="1" applyFont="1" applyBorder="1" applyAlignment="1">
      <alignment horizontal="right"/>
    </xf>
    <xf numFmtId="4" fontId="18" fillId="7" borderId="11" xfId="0" applyNumberFormat="1" applyFont="1" applyFill="1" applyBorder="1" applyAlignment="1">
      <alignment horizontal="right"/>
    </xf>
    <xf numFmtId="4" fontId="18" fillId="8" borderId="11" xfId="0" applyNumberFormat="1" applyFont="1" applyFill="1" applyBorder="1" applyAlignment="1">
      <alignment horizontal="right"/>
    </xf>
    <xf numFmtId="4" fontId="17" fillId="2" borderId="11" xfId="0" applyNumberFormat="1" applyFont="1" applyFill="1" applyBorder="1" applyAlignment="1">
      <alignment horizontal="right"/>
    </xf>
    <xf numFmtId="0" fontId="10" fillId="2" borderId="2" xfId="0" applyFont="1" applyFill="1" applyBorder="1" applyAlignment="1">
      <alignment horizontal="left"/>
    </xf>
    <xf numFmtId="0" fontId="10" fillId="0" borderId="2" xfId="4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/>
    </xf>
    <xf numFmtId="4" fontId="22" fillId="0" borderId="2" xfId="0" applyNumberFormat="1" applyFont="1" applyBorder="1" applyAlignment="1">
      <alignment horizontal="right"/>
    </xf>
    <xf numFmtId="0" fontId="10" fillId="10" borderId="2" xfId="0" applyFont="1" applyFill="1" applyBorder="1" applyAlignment="1">
      <alignment horizontal="left"/>
    </xf>
    <xf numFmtId="4" fontId="10" fillId="10" borderId="2" xfId="0" applyNumberFormat="1" applyFont="1" applyFill="1" applyBorder="1" applyAlignment="1">
      <alignment horizontal="right"/>
    </xf>
    <xf numFmtId="4" fontId="22" fillId="10" borderId="2" xfId="0" applyNumberFormat="1" applyFont="1" applyFill="1" applyBorder="1" applyAlignment="1">
      <alignment horizontal="right"/>
    </xf>
    <xf numFmtId="4" fontId="17" fillId="10" borderId="2" xfId="0" applyNumberFormat="1" applyFont="1" applyFill="1" applyBorder="1" applyAlignment="1">
      <alignment horizontal="right"/>
    </xf>
    <xf numFmtId="0" fontId="24" fillId="10" borderId="2" xfId="4" applyFont="1" applyFill="1" applyBorder="1" applyAlignment="1">
      <alignment horizontal="left" vertical="center" wrapText="1"/>
    </xf>
    <xf numFmtId="4" fontId="24" fillId="10" borderId="2" xfId="0" applyNumberFormat="1" applyFont="1" applyFill="1" applyBorder="1" applyAlignment="1">
      <alignment horizontal="right"/>
    </xf>
    <xf numFmtId="4" fontId="5" fillId="6" borderId="2" xfId="0" applyNumberFormat="1" applyFont="1" applyFill="1" applyBorder="1" applyAlignment="1">
      <alignment horizontal="right"/>
    </xf>
    <xf numFmtId="4" fontId="5" fillId="0" borderId="2" xfId="0" applyNumberFormat="1" applyFont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5" fillId="7" borderId="2" xfId="0" applyNumberFormat="1" applyFont="1" applyFill="1" applyBorder="1" applyAlignment="1">
      <alignment horizontal="right"/>
    </xf>
    <xf numFmtId="4" fontId="5" fillId="8" borderId="2" xfId="0" applyNumberFormat="1" applyFont="1" applyFill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0" fontId="24" fillId="8" borderId="2" xfId="4" applyFont="1" applyFill="1" applyBorder="1" applyAlignment="1">
      <alignment horizontal="left" vertical="center" wrapText="1"/>
    </xf>
    <xf numFmtId="4" fontId="10" fillId="8" borderId="2" xfId="0" applyNumberFormat="1" applyFont="1" applyFill="1" applyBorder="1" applyAlignment="1">
      <alignment horizontal="right"/>
    </xf>
    <xf numFmtId="0" fontId="5" fillId="11" borderId="1" xfId="0" applyFont="1" applyFill="1" applyBorder="1" applyAlignment="1">
      <alignment horizontal="left"/>
    </xf>
    <xf numFmtId="4" fontId="18" fillId="11" borderId="2" xfId="0" applyNumberFormat="1" applyFont="1" applyFill="1" applyBorder="1" applyAlignment="1">
      <alignment horizontal="right"/>
    </xf>
    <xf numFmtId="0" fontId="5" fillId="6" borderId="2" xfId="0" applyFont="1" applyFill="1" applyBorder="1"/>
    <xf numFmtId="4" fontId="20" fillId="6" borderId="2" xfId="0" applyNumberFormat="1" applyFont="1" applyFill="1" applyBorder="1" applyAlignment="1">
      <alignment horizontal="right"/>
    </xf>
    <xf numFmtId="0" fontId="10" fillId="0" borderId="2" xfId="0" applyFont="1" applyBorder="1"/>
    <xf numFmtId="0" fontId="5" fillId="7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left" vertical="center" wrapText="1"/>
    </xf>
    <xf numFmtId="0" fontId="5" fillId="6" borderId="2" xfId="2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left" wrapText="1"/>
    </xf>
    <xf numFmtId="0" fontId="11" fillId="6" borderId="29" xfId="0" applyFont="1" applyFill="1" applyBorder="1" applyAlignment="1">
      <alignment horizontal="left"/>
    </xf>
    <xf numFmtId="0" fontId="5" fillId="6" borderId="23" xfId="0" applyFont="1" applyFill="1" applyBorder="1"/>
    <xf numFmtId="4" fontId="4" fillId="6" borderId="23" xfId="0" applyNumberFormat="1" applyFont="1" applyFill="1" applyBorder="1" applyAlignment="1">
      <alignment horizontal="right"/>
    </xf>
    <xf numFmtId="4" fontId="20" fillId="6" borderId="23" xfId="0" applyNumberFormat="1" applyFont="1" applyFill="1" applyBorder="1" applyAlignment="1">
      <alignment horizontal="right"/>
    </xf>
    <xf numFmtId="0" fontId="11" fillId="6" borderId="1" xfId="0" applyFont="1" applyFill="1" applyBorder="1" applyAlignment="1">
      <alignment horizontal="left"/>
    </xf>
    <xf numFmtId="0" fontId="5" fillId="8" borderId="2" xfId="4" applyFont="1" applyFill="1" applyBorder="1" applyAlignment="1">
      <alignment horizontal="left" vertical="center" wrapText="1"/>
    </xf>
    <xf numFmtId="0" fontId="10" fillId="2" borderId="2" xfId="0" applyFont="1" applyFill="1" applyBorder="1"/>
    <xf numFmtId="0" fontId="10" fillId="0" borderId="2" xfId="0" applyFont="1" applyBorder="1" applyAlignment="1">
      <alignment vertical="center" wrapText="1"/>
    </xf>
    <xf numFmtId="0" fontId="5" fillId="8" borderId="2" xfId="0" applyFont="1" applyFill="1" applyBorder="1"/>
    <xf numFmtId="0" fontId="5" fillId="9" borderId="2" xfId="4" applyFont="1" applyFill="1" applyBorder="1" applyAlignment="1">
      <alignment horizontal="left" vertical="center" wrapText="1"/>
    </xf>
    <xf numFmtId="0" fontId="5" fillId="11" borderId="2" xfId="0" applyFont="1" applyFill="1" applyBorder="1"/>
    <xf numFmtId="4" fontId="5" fillId="11" borderId="2" xfId="0" applyNumberFormat="1" applyFont="1" applyFill="1" applyBorder="1" applyAlignment="1">
      <alignment horizontal="right"/>
    </xf>
    <xf numFmtId="0" fontId="5" fillId="0" borderId="2" xfId="2" applyFont="1" applyBorder="1" applyAlignment="1">
      <alignment horizontal="left" wrapText="1"/>
    </xf>
    <xf numFmtId="0" fontId="6" fillId="0" borderId="2" xfId="3" applyFont="1" applyBorder="1" applyAlignment="1">
      <alignment horizontal="left" wrapText="1"/>
    </xf>
    <xf numFmtId="0" fontId="5" fillId="0" borderId="2" xfId="4" applyFont="1" applyBorder="1" applyAlignment="1">
      <alignment horizontal="left" wrapText="1"/>
    </xf>
    <xf numFmtId="0" fontId="6" fillId="0" borderId="2" xfId="5" applyFont="1" applyBorder="1" applyAlignment="1">
      <alignment horizontal="left" wrapText="1"/>
    </xf>
    <xf numFmtId="0" fontId="10" fillId="0" borderId="17" xfId="0" applyFont="1" applyBorder="1" applyAlignment="1">
      <alignment horizontal="left"/>
    </xf>
    <xf numFmtId="0" fontId="10" fillId="0" borderId="41" xfId="0" applyFont="1" applyBorder="1"/>
    <xf numFmtId="4" fontId="17" fillId="0" borderId="15" xfId="0" applyNumberFormat="1" applyFont="1" applyBorder="1" applyAlignment="1">
      <alignment horizontal="right"/>
    </xf>
    <xf numFmtId="0" fontId="5" fillId="6" borderId="29" xfId="0" applyFont="1" applyFill="1" applyBorder="1" applyAlignment="1">
      <alignment horizontal="left"/>
    </xf>
    <xf numFmtId="4" fontId="5" fillId="6" borderId="23" xfId="0" applyNumberFormat="1" applyFont="1" applyFill="1" applyBorder="1" applyAlignment="1">
      <alignment horizontal="right"/>
    </xf>
    <xf numFmtId="4" fontId="18" fillId="6" borderId="23" xfId="0" applyNumberFormat="1" applyFont="1" applyFill="1" applyBorder="1" applyAlignment="1">
      <alignment horizontal="right"/>
    </xf>
    <xf numFmtId="0" fontId="5" fillId="6" borderId="24" xfId="0" applyFont="1" applyFill="1" applyBorder="1"/>
    <xf numFmtId="4" fontId="5" fillId="6" borderId="24" xfId="0" applyNumberFormat="1" applyFont="1" applyFill="1" applyBorder="1" applyAlignment="1">
      <alignment horizontal="right"/>
    </xf>
    <xf numFmtId="4" fontId="10" fillId="0" borderId="15" xfId="0" applyNumberFormat="1" applyFont="1" applyBorder="1" applyAlignment="1">
      <alignment horizontal="right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4" fontId="18" fillId="4" borderId="6" xfId="0" applyNumberFormat="1" applyFont="1" applyFill="1" applyBorder="1" applyAlignment="1">
      <alignment horizontal="center" vertical="center" wrapText="1"/>
    </xf>
    <xf numFmtId="4" fontId="18" fillId="3" borderId="5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left"/>
    </xf>
    <xf numFmtId="0" fontId="6" fillId="7" borderId="4" xfId="3" applyFont="1" applyFill="1" applyBorder="1" applyAlignment="1">
      <alignment horizontal="left" wrapText="1"/>
    </xf>
    <xf numFmtId="4" fontId="5" fillId="7" borderId="4" xfId="0" applyNumberFormat="1" applyFont="1" applyFill="1" applyBorder="1" applyAlignment="1">
      <alignment horizontal="right"/>
    </xf>
    <xf numFmtId="4" fontId="18" fillId="7" borderId="4" xfId="0" applyNumberFormat="1" applyFont="1" applyFill="1" applyBorder="1" applyAlignment="1">
      <alignment horizontal="right"/>
    </xf>
    <xf numFmtId="0" fontId="16" fillId="0" borderId="23" xfId="3" applyFont="1" applyBorder="1" applyAlignment="1">
      <alignment horizontal="left" wrapText="1"/>
    </xf>
    <xf numFmtId="4" fontId="25" fillId="0" borderId="23" xfId="0" applyNumberFormat="1" applyFont="1" applyBorder="1" applyAlignment="1">
      <alignment horizontal="right"/>
    </xf>
    <xf numFmtId="4" fontId="26" fillId="0" borderId="2" xfId="0" applyNumberFormat="1" applyFont="1" applyBorder="1" applyAlignment="1">
      <alignment horizontal="right"/>
    </xf>
    <xf numFmtId="4" fontId="21" fillId="2" borderId="2" xfId="0" applyNumberFormat="1" applyFont="1" applyFill="1" applyBorder="1" applyAlignment="1">
      <alignment horizontal="right"/>
    </xf>
    <xf numFmtId="4" fontId="17" fillId="0" borderId="0" xfId="0" applyNumberFormat="1" applyFont="1" applyBorder="1" applyAlignment="1">
      <alignment horizontal="right"/>
    </xf>
    <xf numFmtId="0" fontId="24" fillId="12" borderId="2" xfId="0" applyFont="1" applyFill="1" applyBorder="1" applyAlignment="1">
      <alignment horizontal="left"/>
    </xf>
    <xf numFmtId="0" fontId="27" fillId="12" borderId="2" xfId="3" applyFont="1" applyFill="1" applyBorder="1" applyAlignment="1">
      <alignment horizontal="left" wrapText="1"/>
    </xf>
    <xf numFmtId="4" fontId="24" fillId="12" borderId="2" xfId="0" applyNumberFormat="1" applyFont="1" applyFill="1" applyBorder="1" applyAlignment="1">
      <alignment horizontal="right"/>
    </xf>
    <xf numFmtId="4" fontId="28" fillId="12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wrapText="1"/>
    </xf>
    <xf numFmtId="4" fontId="18" fillId="0" borderId="0" xfId="0" applyNumberFormat="1" applyFont="1" applyBorder="1" applyAlignment="1">
      <alignment horizontal="right"/>
    </xf>
    <xf numFmtId="4" fontId="10" fillId="11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horizontal="left"/>
    </xf>
    <xf numFmtId="0" fontId="10" fillId="0" borderId="0" xfId="4" applyFont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/>
    </xf>
    <xf numFmtId="0" fontId="24" fillId="7" borderId="2" xfId="4" applyFont="1" applyFill="1" applyBorder="1" applyAlignment="1">
      <alignment horizontal="left" vertical="center" wrapText="1"/>
    </xf>
    <xf numFmtId="4" fontId="24" fillId="7" borderId="2" xfId="0" applyNumberFormat="1" applyFont="1" applyFill="1" applyBorder="1" applyAlignment="1">
      <alignment horizontal="right"/>
    </xf>
    <xf numFmtId="4" fontId="28" fillId="7" borderId="2" xfId="0" applyNumberFormat="1" applyFont="1" applyFill="1" applyBorder="1" applyAlignment="1">
      <alignment horizontal="right"/>
    </xf>
    <xf numFmtId="0" fontId="24" fillId="8" borderId="2" xfId="0" applyFont="1" applyFill="1" applyBorder="1" applyAlignment="1">
      <alignment horizontal="left"/>
    </xf>
    <xf numFmtId="4" fontId="24" fillId="8" borderId="2" xfId="0" applyNumberFormat="1" applyFont="1" applyFill="1" applyBorder="1" applyAlignment="1">
      <alignment horizontal="right"/>
    </xf>
    <xf numFmtId="4" fontId="28" fillId="8" borderId="2" xfId="0" applyNumberFormat="1" applyFont="1" applyFill="1" applyBorder="1" applyAlignment="1">
      <alignment horizontal="right"/>
    </xf>
    <xf numFmtId="0" fontId="10" fillId="0" borderId="16" xfId="0" applyFont="1" applyBorder="1" applyAlignment="1">
      <alignment horizontal="left"/>
    </xf>
    <xf numFmtId="4" fontId="29" fillId="0" borderId="2" xfId="0" applyNumberFormat="1" applyFont="1" applyBorder="1" applyAlignment="1">
      <alignment horizontal="right"/>
    </xf>
    <xf numFmtId="4" fontId="30" fillId="0" borderId="2" xfId="0" applyNumberFormat="1" applyFont="1" applyBorder="1" applyAlignment="1">
      <alignment horizontal="right"/>
    </xf>
    <xf numFmtId="0" fontId="24" fillId="8" borderId="16" xfId="0" applyFont="1" applyFill="1" applyBorder="1" applyAlignment="1">
      <alignment horizontal="left"/>
    </xf>
    <xf numFmtId="0" fontId="24" fillId="8" borderId="2" xfId="0" applyFont="1" applyFill="1" applyBorder="1"/>
    <xf numFmtId="0" fontId="24" fillId="13" borderId="16" xfId="0" applyFont="1" applyFill="1" applyBorder="1" applyAlignment="1">
      <alignment horizontal="left"/>
    </xf>
    <xf numFmtId="0" fontId="24" fillId="13" borderId="2" xfId="0" applyFont="1" applyFill="1" applyBorder="1"/>
    <xf numFmtId="4" fontId="24" fillId="13" borderId="2" xfId="0" applyNumberFormat="1" applyFont="1" applyFill="1" applyBorder="1" applyAlignment="1">
      <alignment horizontal="right"/>
    </xf>
    <xf numFmtId="4" fontId="28" fillId="13" borderId="2" xfId="0" applyNumberFormat="1" applyFont="1" applyFill="1" applyBorder="1" applyAlignment="1">
      <alignment horizontal="right"/>
    </xf>
    <xf numFmtId="4" fontId="31" fillId="0" borderId="2" xfId="0" applyNumberFormat="1" applyFont="1" applyBorder="1" applyAlignment="1">
      <alignment horizontal="right"/>
    </xf>
    <xf numFmtId="4" fontId="25" fillId="0" borderId="2" xfId="0" applyNumberFormat="1" applyFont="1" applyBorder="1" applyAlignment="1">
      <alignment horizontal="right"/>
    </xf>
    <xf numFmtId="0" fontId="8" fillId="0" borderId="2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18" fillId="5" borderId="42" xfId="0" applyNumberFormat="1" applyFont="1" applyFill="1" applyBorder="1" applyAlignment="1">
      <alignment horizontal="center"/>
    </xf>
    <xf numFmtId="4" fontId="18" fillId="5" borderId="38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4" fontId="18" fillId="5" borderId="9" xfId="0" applyNumberFormat="1" applyFont="1" applyFill="1" applyBorder="1" applyAlignment="1">
      <alignment horizontal="center"/>
    </xf>
    <xf numFmtId="4" fontId="18" fillId="5" borderId="10" xfId="0" applyNumberFormat="1" applyFont="1" applyFill="1" applyBorder="1" applyAlignment="1">
      <alignment horizontal="center"/>
    </xf>
  </cellXfs>
  <cellStyles count="6">
    <cellStyle name="Normalno" xfId="0" builtinId="0"/>
    <cellStyle name="Obično 2" xfId="1"/>
    <cellStyle name="Obično_List4" xfId="4"/>
    <cellStyle name="Obično_List5" xfId="5"/>
    <cellStyle name="Obično_List7" xfId="2"/>
    <cellStyle name="Obično_List8" xfId="3"/>
  </cellStyles>
  <dxfs count="0"/>
  <tableStyles count="0" defaultTableStyle="TableStyleMedium9" defaultPivotStyle="PivotStyleLight16"/>
  <colors>
    <mruColors>
      <color rgb="FFC9E7A7"/>
      <color rgb="FFF5C3EF"/>
      <color rgb="FFADDB7B"/>
      <color rgb="FFF0A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topLeftCell="A82" zoomScale="85" workbookViewId="0">
      <selection activeCell="C17" sqref="C17"/>
    </sheetView>
  </sheetViews>
  <sheetFormatPr defaultRowHeight="15" x14ac:dyDescent="0.25"/>
  <cols>
    <col min="1" max="1" width="4.85546875" customWidth="1"/>
    <col min="2" max="2" width="49.7109375" customWidth="1"/>
    <col min="3" max="3" width="20.42578125" customWidth="1"/>
    <col min="4" max="4" width="19.140625" customWidth="1"/>
    <col min="7" max="7" width="15.42578125" bestFit="1" customWidth="1"/>
    <col min="10" max="10" width="13.7109375" customWidth="1"/>
    <col min="11" max="11" width="18.28515625" customWidth="1"/>
    <col min="12" max="12" width="11.42578125" bestFit="1" customWidth="1"/>
    <col min="16" max="16" width="11.42578125" customWidth="1"/>
  </cols>
  <sheetData>
    <row r="1" spans="1:12" x14ac:dyDescent="0.25">
      <c r="A1" t="s">
        <v>0</v>
      </c>
    </row>
    <row r="2" spans="1:12" x14ac:dyDescent="0.25">
      <c r="G2" t="s">
        <v>145</v>
      </c>
    </row>
    <row r="4" spans="1:12" x14ac:dyDescent="0.25">
      <c r="A4" s="1" t="s">
        <v>1</v>
      </c>
      <c r="B4" s="1"/>
      <c r="C4" t="s">
        <v>6</v>
      </c>
      <c r="D4" s="2">
        <f>SUM(D5:D12)</f>
        <v>25112442.739999998</v>
      </c>
      <c r="E4" s="2"/>
      <c r="F4" s="2"/>
      <c r="G4" s="2"/>
      <c r="H4" s="2"/>
      <c r="K4" s="2" t="s">
        <v>158</v>
      </c>
    </row>
    <row r="5" spans="1:12" x14ac:dyDescent="0.25">
      <c r="A5" t="s">
        <v>2</v>
      </c>
      <c r="B5" t="s">
        <v>5</v>
      </c>
      <c r="C5" t="s">
        <v>7</v>
      </c>
      <c r="D5" s="2">
        <v>0</v>
      </c>
      <c r="E5" s="2"/>
      <c r="F5" s="2"/>
      <c r="G5" s="2">
        <v>2255000</v>
      </c>
      <c r="H5" s="2"/>
      <c r="K5" s="2">
        <v>17321213.199999999</v>
      </c>
      <c r="L5" t="s">
        <v>159</v>
      </c>
    </row>
    <row r="6" spans="1:12" x14ac:dyDescent="0.25">
      <c r="A6" t="s">
        <v>3</v>
      </c>
      <c r="B6" t="s">
        <v>8</v>
      </c>
      <c r="C6" t="s">
        <v>9</v>
      </c>
      <c r="D6" s="2"/>
      <c r="E6" s="2"/>
      <c r="F6" s="2"/>
      <c r="G6" s="2">
        <v>2671200</v>
      </c>
      <c r="H6" s="2"/>
      <c r="K6" s="2"/>
      <c r="L6" t="s">
        <v>160</v>
      </c>
    </row>
    <row r="7" spans="1:12" x14ac:dyDescent="0.25">
      <c r="A7" t="s">
        <v>4</v>
      </c>
      <c r="B7" t="s">
        <v>10</v>
      </c>
      <c r="C7" t="s">
        <v>12</v>
      </c>
      <c r="D7" s="2">
        <f>K24</f>
        <v>22681442.739999998</v>
      </c>
      <c r="E7" s="2"/>
      <c r="F7" s="2"/>
      <c r="G7" s="2">
        <v>39903700</v>
      </c>
      <c r="H7" s="2"/>
      <c r="K7" s="2"/>
    </row>
    <row r="8" spans="1:12" x14ac:dyDescent="0.25">
      <c r="A8" t="s">
        <v>11</v>
      </c>
      <c r="B8" t="s">
        <v>124</v>
      </c>
      <c r="C8" t="s">
        <v>29</v>
      </c>
      <c r="D8" s="2">
        <v>30000</v>
      </c>
      <c r="E8" s="2"/>
      <c r="F8" s="2"/>
      <c r="G8" s="2">
        <v>1166000</v>
      </c>
      <c r="H8" s="2"/>
      <c r="K8" s="2"/>
    </row>
    <row r="9" spans="1:12" x14ac:dyDescent="0.25">
      <c r="A9" t="s">
        <v>13</v>
      </c>
      <c r="B9" t="s">
        <v>14</v>
      </c>
      <c r="C9" t="s">
        <v>30</v>
      </c>
      <c r="D9" s="2">
        <v>120000</v>
      </c>
      <c r="E9" s="2"/>
      <c r="F9" s="2"/>
      <c r="G9" s="2"/>
      <c r="H9" s="2"/>
      <c r="K9" s="2"/>
    </row>
    <row r="10" spans="1:12" x14ac:dyDescent="0.25">
      <c r="A10" t="s">
        <v>16</v>
      </c>
      <c r="B10" t="s">
        <v>15</v>
      </c>
      <c r="C10">
        <v>9221</v>
      </c>
      <c r="D10" s="2">
        <v>0</v>
      </c>
      <c r="E10" s="2"/>
      <c r="F10" s="2"/>
      <c r="G10" s="2"/>
      <c r="H10" s="2"/>
      <c r="K10" s="2"/>
    </row>
    <row r="11" spans="1:12" x14ac:dyDescent="0.25">
      <c r="A11" t="s">
        <v>17</v>
      </c>
      <c r="B11" t="s">
        <v>18</v>
      </c>
      <c r="D11" s="2">
        <v>981000</v>
      </c>
      <c r="E11" s="2"/>
      <c r="F11" s="2"/>
      <c r="G11" s="2">
        <v>3340000</v>
      </c>
      <c r="H11" s="2"/>
      <c r="K11" s="2"/>
    </row>
    <row r="12" spans="1:12" x14ac:dyDescent="0.25">
      <c r="B12" t="s">
        <v>19</v>
      </c>
      <c r="C12" t="s">
        <v>31</v>
      </c>
      <c r="D12" s="2">
        <v>1300000</v>
      </c>
      <c r="E12" s="2"/>
      <c r="F12" s="2"/>
      <c r="G12" s="2">
        <v>3340000</v>
      </c>
      <c r="H12" s="2"/>
      <c r="K12" s="2" t="s">
        <v>167</v>
      </c>
    </row>
    <row r="13" spans="1:12" x14ac:dyDescent="0.25">
      <c r="D13" s="2"/>
      <c r="E13" s="2"/>
      <c r="F13" s="2"/>
      <c r="G13" s="2"/>
      <c r="H13" s="2"/>
      <c r="K13" s="2" t="s">
        <v>169</v>
      </c>
      <c r="L13" t="s">
        <v>170</v>
      </c>
    </row>
    <row r="14" spans="1:12" x14ac:dyDescent="0.25">
      <c r="B14" t="s">
        <v>20</v>
      </c>
      <c r="C14">
        <v>6641</v>
      </c>
      <c r="D14" s="2">
        <f>SUM(D5:D12)</f>
        <v>25112442.739999998</v>
      </c>
      <c r="E14" s="2"/>
      <c r="F14" s="2"/>
      <c r="G14" s="2"/>
      <c r="H14" s="2"/>
      <c r="J14" t="s">
        <v>167</v>
      </c>
      <c r="K14" s="2">
        <v>337000</v>
      </c>
      <c r="L14" s="2">
        <f>K14/12</f>
        <v>28083.333333333332</v>
      </c>
    </row>
    <row r="15" spans="1:12" x14ac:dyDescent="0.25">
      <c r="D15" s="2"/>
      <c r="E15" s="2"/>
      <c r="F15" s="2"/>
      <c r="G15" s="2"/>
      <c r="H15" s="2"/>
      <c r="J15" t="s">
        <v>168</v>
      </c>
      <c r="K15" s="2">
        <v>598625.31999999995</v>
      </c>
      <c r="L15" s="2">
        <f>K15/12</f>
        <v>49885.443333333329</v>
      </c>
    </row>
    <row r="16" spans="1:12" x14ac:dyDescent="0.25">
      <c r="A16" s="1" t="s">
        <v>21</v>
      </c>
      <c r="B16" s="1" t="s">
        <v>22</v>
      </c>
      <c r="D16" s="2"/>
      <c r="E16" s="2"/>
      <c r="F16" s="2"/>
      <c r="G16" s="2"/>
      <c r="H16" s="2"/>
    </row>
    <row r="17" spans="1:11" x14ac:dyDescent="0.25">
      <c r="A17" s="1" t="s">
        <v>2</v>
      </c>
      <c r="B17" s="1" t="s">
        <v>23</v>
      </c>
      <c r="C17" t="s">
        <v>24</v>
      </c>
      <c r="D17" s="2">
        <v>576193</v>
      </c>
      <c r="E17" s="2"/>
      <c r="F17" s="2"/>
      <c r="G17" s="2"/>
      <c r="H17" s="2"/>
    </row>
    <row r="18" spans="1:11" x14ac:dyDescent="0.25">
      <c r="A18" s="1"/>
      <c r="B18" s="1" t="s">
        <v>148</v>
      </c>
      <c r="D18" s="2">
        <v>340000</v>
      </c>
      <c r="E18" s="2"/>
      <c r="F18" s="2"/>
      <c r="G18" s="2"/>
      <c r="H18" s="2"/>
      <c r="J18" t="s">
        <v>166</v>
      </c>
      <c r="K18" s="2">
        <f>L14*10*10</f>
        <v>2808333.333333333</v>
      </c>
    </row>
    <row r="19" spans="1:11" x14ac:dyDescent="0.25">
      <c r="A19" s="1"/>
      <c r="B19" s="1" t="s">
        <v>147</v>
      </c>
      <c r="D19" s="2">
        <v>95947</v>
      </c>
      <c r="E19" s="2"/>
      <c r="F19" s="2"/>
      <c r="G19" s="2"/>
      <c r="H19" s="2"/>
      <c r="J19" t="s">
        <v>171</v>
      </c>
      <c r="K19" s="2">
        <f>L14*9*5</f>
        <v>1263750</v>
      </c>
    </row>
    <row r="20" spans="1:11" x14ac:dyDescent="0.25">
      <c r="B20" t="s">
        <v>25</v>
      </c>
      <c r="C20" t="s">
        <v>26</v>
      </c>
      <c r="D20" s="2">
        <v>71960</v>
      </c>
      <c r="E20" s="2"/>
      <c r="F20" s="2"/>
      <c r="G20" s="2"/>
      <c r="H20" s="2"/>
      <c r="J20" t="s">
        <v>172</v>
      </c>
      <c r="K20" s="2">
        <f>L15*2*7</f>
        <v>698396.20666666655</v>
      </c>
    </row>
    <row r="21" spans="1:11" x14ac:dyDescent="0.25">
      <c r="B21" t="s">
        <v>27</v>
      </c>
      <c r="C21" t="s">
        <v>32</v>
      </c>
      <c r="D21" s="2">
        <v>2398</v>
      </c>
      <c r="E21" s="2"/>
      <c r="F21" s="2"/>
      <c r="G21" s="2"/>
      <c r="H21" s="2"/>
      <c r="K21" s="2">
        <f>L14*7*3</f>
        <v>589750</v>
      </c>
    </row>
    <row r="22" spans="1:11" x14ac:dyDescent="0.25">
      <c r="B22" t="s">
        <v>28</v>
      </c>
      <c r="C22" t="s">
        <v>33</v>
      </c>
      <c r="D22" s="2">
        <v>7675</v>
      </c>
      <c r="E22" s="2"/>
      <c r="F22" s="2"/>
      <c r="G22" s="2"/>
      <c r="H22" s="2"/>
      <c r="K22" s="3">
        <f>SUM(K18:K21)</f>
        <v>5360229.5399999991</v>
      </c>
    </row>
    <row r="23" spans="1:11" x14ac:dyDescent="0.25">
      <c r="B23" t="s">
        <v>146</v>
      </c>
      <c r="D23" s="2">
        <v>959</v>
      </c>
      <c r="E23" s="2"/>
      <c r="F23" s="2"/>
      <c r="G23" s="2"/>
      <c r="H23" s="2"/>
      <c r="K23" s="2">
        <v>17321213.199999999</v>
      </c>
    </row>
    <row r="24" spans="1:11" x14ac:dyDescent="0.25">
      <c r="A24" s="1" t="s">
        <v>3</v>
      </c>
      <c r="B24" s="1" t="s">
        <v>34</v>
      </c>
      <c r="C24">
        <v>3121</v>
      </c>
      <c r="D24" s="2"/>
      <c r="E24" s="2"/>
      <c r="F24" s="2"/>
      <c r="G24" s="2"/>
      <c r="H24" s="2"/>
      <c r="J24" t="s">
        <v>173</v>
      </c>
      <c r="K24" s="3">
        <f>SUM(K22:K23)</f>
        <v>22681442.739999998</v>
      </c>
    </row>
    <row r="25" spans="1:11" x14ac:dyDescent="0.25">
      <c r="A25" s="1" t="s">
        <v>4</v>
      </c>
      <c r="B25" s="1" t="s">
        <v>35</v>
      </c>
      <c r="C25">
        <v>321</v>
      </c>
      <c r="D25" s="2"/>
      <c r="E25" s="2"/>
      <c r="F25" s="2"/>
      <c r="G25" s="2"/>
      <c r="H25" s="2"/>
    </row>
    <row r="26" spans="1:11" x14ac:dyDescent="0.25">
      <c r="B26" t="s">
        <v>36</v>
      </c>
      <c r="C26" t="s">
        <v>37</v>
      </c>
      <c r="D26" s="2"/>
      <c r="E26" s="2"/>
      <c r="F26" s="2"/>
      <c r="G26" s="2"/>
      <c r="H26" s="2"/>
    </row>
    <row r="27" spans="1:11" x14ac:dyDescent="0.25">
      <c r="B27" t="s">
        <v>38</v>
      </c>
      <c r="C27" t="s">
        <v>39</v>
      </c>
      <c r="D27" s="2">
        <v>12000</v>
      </c>
      <c r="E27" s="2"/>
      <c r="F27" s="2"/>
      <c r="G27" s="2"/>
      <c r="H27" s="2"/>
    </row>
    <row r="28" spans="1:11" x14ac:dyDescent="0.25">
      <c r="B28" t="s">
        <v>40</v>
      </c>
      <c r="C28" t="s">
        <v>41</v>
      </c>
      <c r="D28" s="2">
        <v>60000</v>
      </c>
      <c r="E28" s="2"/>
      <c r="F28" s="2"/>
      <c r="G28" s="2"/>
      <c r="H28" s="2"/>
    </row>
    <row r="29" spans="1:11" x14ac:dyDescent="0.25">
      <c r="D29" s="2"/>
      <c r="E29" s="2"/>
      <c r="F29" s="2"/>
      <c r="G29" s="2"/>
      <c r="H29" s="2"/>
    </row>
    <row r="30" spans="1:11" x14ac:dyDescent="0.25">
      <c r="A30" s="1" t="s">
        <v>11</v>
      </c>
      <c r="B30" s="1" t="s">
        <v>42</v>
      </c>
      <c r="C30">
        <v>322</v>
      </c>
      <c r="D30" s="2"/>
      <c r="E30" s="2"/>
      <c r="F30" s="2"/>
      <c r="G30" s="2"/>
      <c r="H30" s="2"/>
    </row>
    <row r="31" spans="1:11" x14ac:dyDescent="0.25">
      <c r="B31" t="s">
        <v>43</v>
      </c>
      <c r="C31" t="s">
        <v>44</v>
      </c>
      <c r="D31" s="2">
        <v>65000</v>
      </c>
      <c r="E31" s="2"/>
      <c r="F31" s="2"/>
      <c r="G31" s="2"/>
      <c r="H31" s="2"/>
    </row>
    <row r="32" spans="1:11" x14ac:dyDescent="0.25">
      <c r="B32" t="s">
        <v>45</v>
      </c>
      <c r="C32" t="s">
        <v>46</v>
      </c>
      <c r="D32" s="2">
        <v>34000</v>
      </c>
      <c r="E32" s="2"/>
      <c r="F32" s="2"/>
      <c r="G32" s="2"/>
      <c r="H32" s="2"/>
    </row>
    <row r="33" spans="2:21" x14ac:dyDescent="0.25">
      <c r="B33" t="s">
        <v>191</v>
      </c>
      <c r="C33" t="s">
        <v>190</v>
      </c>
      <c r="D33" s="2">
        <v>120000</v>
      </c>
      <c r="E33" s="2"/>
      <c r="F33" s="2"/>
      <c r="G33" s="2"/>
      <c r="H33" s="2"/>
    </row>
    <row r="34" spans="2:21" x14ac:dyDescent="0.25">
      <c r="B34" t="s">
        <v>195</v>
      </c>
      <c r="C34" t="s">
        <v>47</v>
      </c>
      <c r="D34" s="2">
        <v>500000</v>
      </c>
      <c r="E34" s="2"/>
      <c r="F34" s="2"/>
      <c r="G34" s="2"/>
      <c r="H34" s="2"/>
    </row>
    <row r="35" spans="2:21" x14ac:dyDescent="0.25">
      <c r="B35" t="s">
        <v>48</v>
      </c>
      <c r="C35" t="s">
        <v>49</v>
      </c>
      <c r="D35" s="2"/>
      <c r="E35" s="2"/>
      <c r="F35" s="2"/>
      <c r="G35" s="2"/>
      <c r="H35" s="2"/>
    </row>
    <row r="36" spans="2:21" x14ac:dyDescent="0.25">
      <c r="B36" t="s">
        <v>50</v>
      </c>
      <c r="C36" t="s">
        <v>51</v>
      </c>
      <c r="D36" s="2">
        <v>480000</v>
      </c>
      <c r="E36" s="2"/>
      <c r="F36" s="2"/>
      <c r="G36" s="2"/>
      <c r="H36" s="2"/>
    </row>
    <row r="37" spans="2:21" x14ac:dyDescent="0.25">
      <c r="B37" t="s">
        <v>181</v>
      </c>
      <c r="C37" t="s">
        <v>52</v>
      </c>
      <c r="D37" s="2">
        <v>35000</v>
      </c>
      <c r="E37" s="2"/>
      <c r="F37" s="2"/>
      <c r="G37" s="2"/>
      <c r="H37" s="2"/>
    </row>
    <row r="38" spans="2:21" x14ac:dyDescent="0.25">
      <c r="B38" t="s">
        <v>53</v>
      </c>
      <c r="C38" t="s">
        <v>54</v>
      </c>
      <c r="D38" s="2">
        <v>97000</v>
      </c>
      <c r="E38" s="2"/>
      <c r="F38" s="2"/>
      <c r="G38" s="2"/>
      <c r="H38" s="2"/>
    </row>
    <row r="39" spans="2:21" x14ac:dyDescent="0.25">
      <c r="B39" t="s">
        <v>55</v>
      </c>
      <c r="C39" t="s">
        <v>56</v>
      </c>
      <c r="D39" s="2">
        <v>25000</v>
      </c>
      <c r="E39" s="2"/>
      <c r="F39" s="2"/>
      <c r="G39" s="2"/>
      <c r="H39" s="2"/>
    </row>
    <row r="40" spans="2:21" x14ac:dyDescent="0.25">
      <c r="B40" t="s">
        <v>57</v>
      </c>
      <c r="C40" t="s">
        <v>58</v>
      </c>
      <c r="D40" s="2">
        <v>312000</v>
      </c>
      <c r="E40" s="2"/>
      <c r="F40" s="2"/>
      <c r="G40" s="2"/>
      <c r="H40" s="2"/>
    </row>
    <row r="41" spans="2:21" x14ac:dyDescent="0.25">
      <c r="B41" t="s">
        <v>59</v>
      </c>
      <c r="C41" t="s">
        <v>60</v>
      </c>
      <c r="D41" s="2">
        <v>35000</v>
      </c>
      <c r="E41" s="2"/>
      <c r="F41" s="2"/>
      <c r="G41" s="2"/>
      <c r="H41" s="2"/>
    </row>
    <row r="42" spans="2:21" x14ac:dyDescent="0.25">
      <c r="B42" t="s">
        <v>61</v>
      </c>
      <c r="C42" t="s">
        <v>62</v>
      </c>
      <c r="D42" s="2"/>
      <c r="E42" s="2" t="s">
        <v>189</v>
      </c>
      <c r="F42" s="2"/>
      <c r="G42" s="2"/>
      <c r="H42" s="2"/>
    </row>
    <row r="43" spans="2:21" x14ac:dyDescent="0.25">
      <c r="B43" t="s">
        <v>63</v>
      </c>
      <c r="C43" t="s">
        <v>64</v>
      </c>
      <c r="D43" s="2"/>
      <c r="E43" s="2"/>
      <c r="F43" s="2"/>
      <c r="G43" s="2"/>
      <c r="H43" s="2"/>
    </row>
    <row r="44" spans="2:21" x14ac:dyDescent="0.25">
      <c r="B44" t="s">
        <v>65</v>
      </c>
      <c r="C44" t="s">
        <v>66</v>
      </c>
      <c r="D44" s="2"/>
      <c r="E44" s="2"/>
      <c r="F44" s="2"/>
      <c r="G44" s="2"/>
      <c r="H44" s="2"/>
    </row>
    <row r="45" spans="2:21" x14ac:dyDescent="0.25">
      <c r="B45" t="s">
        <v>67</v>
      </c>
      <c r="C45" t="s">
        <v>68</v>
      </c>
      <c r="D45" s="2">
        <v>30000</v>
      </c>
      <c r="E45" s="2"/>
      <c r="F45" s="2"/>
      <c r="G45" s="2"/>
      <c r="H45" s="2"/>
    </row>
    <row r="46" spans="2:21" x14ac:dyDescent="0.25">
      <c r="B46" t="s">
        <v>69</v>
      </c>
      <c r="C46" t="s">
        <v>70</v>
      </c>
      <c r="D46" s="2">
        <v>150000</v>
      </c>
      <c r="E46" s="2"/>
      <c r="F46" s="2"/>
      <c r="G46" s="2"/>
      <c r="H46" s="2"/>
    </row>
    <row r="47" spans="2:21" x14ac:dyDescent="0.25">
      <c r="B47" t="s">
        <v>71</v>
      </c>
      <c r="C47" t="s">
        <v>72</v>
      </c>
      <c r="D47" s="2">
        <v>60000</v>
      </c>
      <c r="E47" s="2"/>
      <c r="F47" s="2"/>
      <c r="G47" s="2"/>
      <c r="H47" s="2"/>
      <c r="J47" t="s">
        <v>161</v>
      </c>
      <c r="M47" t="s">
        <v>174</v>
      </c>
      <c r="N47" t="s">
        <v>175</v>
      </c>
      <c r="O47" t="s">
        <v>176</v>
      </c>
      <c r="P47" t="s">
        <v>177</v>
      </c>
      <c r="Q47" t="s">
        <v>178</v>
      </c>
      <c r="R47" t="s">
        <v>179</v>
      </c>
      <c r="S47" t="s">
        <v>180</v>
      </c>
      <c r="T47" t="s">
        <v>182</v>
      </c>
      <c r="U47" t="s">
        <v>184</v>
      </c>
    </row>
    <row r="48" spans="2:21" x14ac:dyDescent="0.25">
      <c r="D48" s="2"/>
      <c r="E48" s="2"/>
      <c r="F48" s="2"/>
      <c r="G48" s="2"/>
      <c r="H48" s="2"/>
      <c r="U48" t="s">
        <v>185</v>
      </c>
    </row>
    <row r="49" spans="1:22" x14ac:dyDescent="0.25">
      <c r="A49" t="s">
        <v>13</v>
      </c>
      <c r="B49" s="1" t="s">
        <v>73</v>
      </c>
      <c r="C49" s="1">
        <v>323</v>
      </c>
      <c r="D49" s="2"/>
      <c r="E49" s="2"/>
      <c r="F49" s="2"/>
      <c r="G49" s="2"/>
      <c r="H49" s="2"/>
      <c r="J49" t="s">
        <v>157</v>
      </c>
      <c r="K49" t="s">
        <v>162</v>
      </c>
      <c r="L49" t="s">
        <v>163</v>
      </c>
    </row>
    <row r="50" spans="1:22" x14ac:dyDescent="0.25">
      <c r="B50" t="s">
        <v>74</v>
      </c>
      <c r="C50" t="s">
        <v>75</v>
      </c>
      <c r="D50" s="2">
        <v>94000</v>
      </c>
      <c r="E50" s="2"/>
      <c r="F50" s="2"/>
      <c r="G50" s="2"/>
      <c r="H50" s="2"/>
      <c r="J50" t="s">
        <v>149</v>
      </c>
      <c r="K50">
        <v>1000</v>
      </c>
      <c r="L50">
        <f>K50*12</f>
        <v>12000</v>
      </c>
      <c r="M50">
        <v>7200</v>
      </c>
      <c r="N50">
        <v>7200</v>
      </c>
      <c r="O50">
        <v>7200</v>
      </c>
      <c r="P50">
        <v>7200</v>
      </c>
      <c r="Q50">
        <v>7200</v>
      </c>
      <c r="T50">
        <v>3600</v>
      </c>
      <c r="V50">
        <f>SUM(L50:U50)</f>
        <v>51600</v>
      </c>
    </row>
    <row r="51" spans="1:22" x14ac:dyDescent="0.25">
      <c r="B51" t="s">
        <v>76</v>
      </c>
      <c r="C51" t="s">
        <v>77</v>
      </c>
      <c r="D51" s="2">
        <v>50000</v>
      </c>
      <c r="E51" s="2"/>
      <c r="F51" s="2"/>
      <c r="G51" s="2"/>
      <c r="H51" s="2"/>
      <c r="J51" t="s">
        <v>150</v>
      </c>
      <c r="K51">
        <v>1800</v>
      </c>
      <c r="L51">
        <f t="shared" ref="L51:L57" si="0">K51*12</f>
        <v>21600</v>
      </c>
      <c r="M51">
        <v>12000</v>
      </c>
      <c r="N51">
        <v>12000</v>
      </c>
      <c r="O51">
        <v>12000</v>
      </c>
      <c r="P51">
        <v>12000</v>
      </c>
      <c r="Q51">
        <v>12000</v>
      </c>
      <c r="T51">
        <v>15600</v>
      </c>
      <c r="V51">
        <f t="shared" ref="V51:V59" si="1">SUM(L51:U51)</f>
        <v>97200</v>
      </c>
    </row>
    <row r="52" spans="1:22" x14ac:dyDescent="0.25">
      <c r="B52" t="s">
        <v>78</v>
      </c>
      <c r="C52" t="s">
        <v>79</v>
      </c>
      <c r="D52" s="2">
        <v>60000</v>
      </c>
      <c r="E52" s="2"/>
      <c r="F52" s="2" t="s">
        <v>192</v>
      </c>
      <c r="G52" s="2"/>
      <c r="H52" s="2"/>
      <c r="J52" t="s">
        <v>151</v>
      </c>
      <c r="K52">
        <v>145</v>
      </c>
      <c r="L52">
        <f>K52*92</f>
        <v>13340</v>
      </c>
      <c r="V52">
        <f t="shared" si="1"/>
        <v>13340</v>
      </c>
    </row>
    <row r="53" spans="1:22" x14ac:dyDescent="0.25">
      <c r="B53" t="s">
        <v>80</v>
      </c>
      <c r="C53" t="s">
        <v>81</v>
      </c>
      <c r="D53" s="2">
        <v>127000</v>
      </c>
      <c r="E53" s="2"/>
      <c r="F53" s="2" t="s">
        <v>196</v>
      </c>
      <c r="G53" s="2"/>
      <c r="H53" s="2"/>
      <c r="J53" t="s">
        <v>152</v>
      </c>
      <c r="K53">
        <v>1650</v>
      </c>
      <c r="L53">
        <f t="shared" si="0"/>
        <v>19800</v>
      </c>
      <c r="M53">
        <v>5000</v>
      </c>
      <c r="N53">
        <v>5000</v>
      </c>
      <c r="O53">
        <v>5000</v>
      </c>
      <c r="P53">
        <v>5000</v>
      </c>
      <c r="Q53">
        <v>5000</v>
      </c>
      <c r="T53">
        <v>4200</v>
      </c>
      <c r="V53">
        <f t="shared" si="1"/>
        <v>49000</v>
      </c>
    </row>
    <row r="54" spans="1:22" x14ac:dyDescent="0.25">
      <c r="B54" t="s">
        <v>82</v>
      </c>
      <c r="C54" t="s">
        <v>83</v>
      </c>
      <c r="D54" s="2">
        <v>200000</v>
      </c>
      <c r="E54" s="2"/>
      <c r="F54" s="2"/>
      <c r="G54" s="2"/>
      <c r="H54" s="2"/>
      <c r="J54" t="s">
        <v>153</v>
      </c>
      <c r="K54">
        <v>150</v>
      </c>
      <c r="L54">
        <f t="shared" si="0"/>
        <v>1800</v>
      </c>
      <c r="M54">
        <v>800</v>
      </c>
      <c r="N54">
        <v>800</v>
      </c>
      <c r="O54">
        <v>800</v>
      </c>
      <c r="P54">
        <v>800</v>
      </c>
      <c r="Q54">
        <v>800</v>
      </c>
      <c r="T54">
        <v>600</v>
      </c>
      <c r="V54">
        <f t="shared" si="1"/>
        <v>6400</v>
      </c>
    </row>
    <row r="55" spans="1:22" x14ac:dyDescent="0.25">
      <c r="B55" t="s">
        <v>84</v>
      </c>
      <c r="C55" t="s">
        <v>85</v>
      </c>
      <c r="D55" s="2">
        <v>10000</v>
      </c>
      <c r="E55" s="2"/>
      <c r="F55" s="2"/>
      <c r="G55" s="2"/>
      <c r="H55" s="2"/>
      <c r="J55" t="s">
        <v>154</v>
      </c>
      <c r="K55">
        <v>100</v>
      </c>
      <c r="L55">
        <f t="shared" si="0"/>
        <v>1200</v>
      </c>
      <c r="M55">
        <v>800</v>
      </c>
      <c r="N55">
        <v>800</v>
      </c>
      <c r="O55">
        <v>800</v>
      </c>
      <c r="P55">
        <v>800</v>
      </c>
      <c r="Q55">
        <v>800</v>
      </c>
      <c r="V55">
        <f t="shared" si="1"/>
        <v>5200</v>
      </c>
    </row>
    <row r="56" spans="1:22" x14ac:dyDescent="0.25">
      <c r="B56" t="s">
        <v>86</v>
      </c>
      <c r="C56" t="s">
        <v>87</v>
      </c>
      <c r="D56" s="2">
        <v>70000</v>
      </c>
      <c r="E56" s="2"/>
      <c r="F56" s="2"/>
      <c r="G56" s="2"/>
      <c r="H56" s="2"/>
      <c r="J56" t="s">
        <v>155</v>
      </c>
      <c r="K56">
        <v>7000</v>
      </c>
      <c r="L56">
        <f t="shared" si="0"/>
        <v>84000</v>
      </c>
      <c r="V56">
        <f t="shared" si="1"/>
        <v>84000</v>
      </c>
    </row>
    <row r="57" spans="1:22" x14ac:dyDescent="0.25">
      <c r="B57" t="s">
        <v>197</v>
      </c>
      <c r="C57" t="s">
        <v>90</v>
      </c>
      <c r="D57" s="2">
        <v>45000</v>
      </c>
      <c r="E57" s="2"/>
      <c r="F57" s="2"/>
      <c r="G57" s="2"/>
      <c r="H57" s="2"/>
      <c r="J57" t="s">
        <v>156</v>
      </c>
      <c r="K57">
        <v>26000</v>
      </c>
      <c r="L57">
        <f t="shared" si="0"/>
        <v>312000</v>
      </c>
      <c r="O57">
        <v>20000</v>
      </c>
      <c r="P57">
        <v>15000</v>
      </c>
      <c r="V57">
        <f t="shared" si="1"/>
        <v>347000</v>
      </c>
    </row>
    <row r="58" spans="1:22" x14ac:dyDescent="0.25">
      <c r="B58" t="s">
        <v>88</v>
      </c>
      <c r="C58" t="s">
        <v>93</v>
      </c>
      <c r="D58" s="2">
        <v>0</v>
      </c>
      <c r="E58" s="2"/>
      <c r="F58" s="2"/>
      <c r="G58" s="2"/>
      <c r="H58" s="2"/>
      <c r="J58" t="s">
        <v>183</v>
      </c>
      <c r="L58">
        <v>60000</v>
      </c>
      <c r="M58">
        <v>24000</v>
      </c>
      <c r="N58">
        <v>18000</v>
      </c>
      <c r="O58">
        <v>1200</v>
      </c>
      <c r="P58">
        <v>18000</v>
      </c>
      <c r="Q58">
        <v>18000</v>
      </c>
      <c r="V58">
        <f t="shared" si="1"/>
        <v>139200</v>
      </c>
    </row>
    <row r="59" spans="1:22" x14ac:dyDescent="0.25">
      <c r="B59" t="s">
        <v>92</v>
      </c>
      <c r="C59" t="s">
        <v>91</v>
      </c>
      <c r="D59" s="2">
        <v>60000</v>
      </c>
      <c r="E59" s="2"/>
      <c r="F59" s="2"/>
      <c r="G59" s="2"/>
      <c r="H59" s="2"/>
      <c r="I59" t="s">
        <v>165</v>
      </c>
      <c r="K59">
        <f>SUM(K50:K57)</f>
        <v>37845</v>
      </c>
      <c r="L59">
        <f>SUM(L50:L57)</f>
        <v>465740</v>
      </c>
      <c r="M59">
        <f>SUM(M50:M58)</f>
        <v>49800</v>
      </c>
      <c r="N59">
        <f>SUM(N50:N58)</f>
        <v>43800</v>
      </c>
      <c r="O59">
        <f>SUM(O50:O58)</f>
        <v>47000</v>
      </c>
      <c r="P59">
        <f>SUM(P50:P58)</f>
        <v>58800</v>
      </c>
      <c r="Q59">
        <f>SUM(Q50:Q58)</f>
        <v>43800</v>
      </c>
      <c r="R59">
        <v>24000</v>
      </c>
      <c r="S59">
        <v>24000</v>
      </c>
      <c r="T59">
        <f>SUM(T50:T57)</f>
        <v>24000</v>
      </c>
      <c r="U59">
        <v>36000</v>
      </c>
      <c r="V59">
        <f t="shared" si="1"/>
        <v>816940</v>
      </c>
    </row>
    <row r="60" spans="1:22" x14ac:dyDescent="0.25">
      <c r="B60" t="s">
        <v>94</v>
      </c>
      <c r="C60" t="s">
        <v>95</v>
      </c>
      <c r="D60" s="2">
        <v>0</v>
      </c>
      <c r="E60" s="2"/>
      <c r="F60" s="2"/>
      <c r="G60" s="2"/>
      <c r="H60" s="2"/>
    </row>
    <row r="61" spans="1:22" x14ac:dyDescent="0.25">
      <c r="B61" t="s">
        <v>96</v>
      </c>
      <c r="C61" t="s">
        <v>89</v>
      </c>
      <c r="D61" s="2"/>
      <c r="E61" s="2" t="s">
        <v>186</v>
      </c>
      <c r="F61" s="2"/>
      <c r="G61" s="2"/>
      <c r="H61" s="2"/>
      <c r="J61" t="s">
        <v>149</v>
      </c>
    </row>
    <row r="62" spans="1:22" x14ac:dyDescent="0.25">
      <c r="B62" t="s">
        <v>97</v>
      </c>
      <c r="C62" t="s">
        <v>100</v>
      </c>
      <c r="D62" s="2"/>
      <c r="E62" s="2" t="s">
        <v>187</v>
      </c>
      <c r="F62" s="2"/>
      <c r="G62" s="2"/>
      <c r="H62" s="2"/>
      <c r="J62" t="s">
        <v>150</v>
      </c>
      <c r="P62" t="s">
        <v>173</v>
      </c>
      <c r="R62">
        <f>SUM(L59:U59)</f>
        <v>816940</v>
      </c>
    </row>
    <row r="63" spans="1:22" x14ac:dyDescent="0.25">
      <c r="B63" t="s">
        <v>99</v>
      </c>
      <c r="C63" t="s">
        <v>98</v>
      </c>
      <c r="D63" s="2">
        <v>0</v>
      </c>
      <c r="E63" s="2"/>
      <c r="F63" s="2"/>
      <c r="G63" s="2"/>
      <c r="H63" s="2"/>
      <c r="J63" t="s">
        <v>151</v>
      </c>
    </row>
    <row r="64" spans="1:22" x14ac:dyDescent="0.25">
      <c r="B64" t="s">
        <v>101</v>
      </c>
      <c r="C64" t="s">
        <v>102</v>
      </c>
      <c r="D64" s="2">
        <v>110000</v>
      </c>
      <c r="E64" s="2" t="s">
        <v>188</v>
      </c>
      <c r="F64" s="2"/>
      <c r="G64" s="2"/>
      <c r="H64" s="2"/>
      <c r="J64" t="s">
        <v>152</v>
      </c>
    </row>
    <row r="65" spans="1:10" x14ac:dyDescent="0.25">
      <c r="B65" t="s">
        <v>103</v>
      </c>
      <c r="C65" t="s">
        <v>104</v>
      </c>
      <c r="D65" s="2">
        <v>15000</v>
      </c>
      <c r="E65" s="2"/>
      <c r="F65" s="2"/>
      <c r="G65" s="2"/>
      <c r="H65" s="2"/>
      <c r="J65" t="s">
        <v>153</v>
      </c>
    </row>
    <row r="66" spans="1:10" x14ac:dyDescent="0.25">
      <c r="B66" t="s">
        <v>105</v>
      </c>
      <c r="C66" t="s">
        <v>106</v>
      </c>
      <c r="D66" s="2">
        <v>40000</v>
      </c>
      <c r="E66" s="2"/>
      <c r="F66" s="2"/>
      <c r="G66" s="2"/>
      <c r="H66" s="2"/>
      <c r="J66" t="s">
        <v>154</v>
      </c>
    </row>
    <row r="67" spans="1:10" x14ac:dyDescent="0.25">
      <c r="B67" t="s">
        <v>107</v>
      </c>
      <c r="C67" t="s">
        <v>108</v>
      </c>
      <c r="D67" s="2">
        <v>30000</v>
      </c>
      <c r="E67" s="2" t="s">
        <v>193</v>
      </c>
      <c r="F67" s="2"/>
      <c r="G67" s="2"/>
      <c r="H67" s="2"/>
    </row>
    <row r="68" spans="1:10" x14ac:dyDescent="0.25">
      <c r="D68" s="2"/>
      <c r="E68" s="2"/>
      <c r="F68" s="2"/>
      <c r="G68" s="2"/>
      <c r="H68" s="2"/>
    </row>
    <row r="69" spans="1:10" x14ac:dyDescent="0.25">
      <c r="A69" s="1" t="s">
        <v>16</v>
      </c>
      <c r="B69" s="1" t="s">
        <v>109</v>
      </c>
      <c r="C69" s="1">
        <v>329</v>
      </c>
      <c r="D69" s="2"/>
      <c r="E69" s="2"/>
      <c r="F69" s="2"/>
      <c r="G69" s="2"/>
      <c r="H69" s="2"/>
    </row>
    <row r="70" spans="1:10" x14ac:dyDescent="0.25">
      <c r="B70" t="s">
        <v>110</v>
      </c>
      <c r="C70" t="s">
        <v>111</v>
      </c>
      <c r="D70" s="2">
        <v>120000</v>
      </c>
      <c r="E70" s="2"/>
      <c r="F70" s="2"/>
      <c r="G70" s="2"/>
      <c r="H70" s="2"/>
    </row>
    <row r="71" spans="1:10" x14ac:dyDescent="0.25">
      <c r="B71" t="s">
        <v>112</v>
      </c>
      <c r="C71" t="s">
        <v>113</v>
      </c>
      <c r="D71" s="2">
        <v>115000</v>
      </c>
      <c r="E71" s="2"/>
      <c r="F71" s="2"/>
      <c r="G71" s="2"/>
      <c r="H71" s="2"/>
    </row>
    <row r="72" spans="1:10" x14ac:dyDescent="0.25">
      <c r="B72" t="s">
        <v>114</v>
      </c>
      <c r="C72" t="s">
        <v>115</v>
      </c>
      <c r="D72" s="2">
        <v>15000</v>
      </c>
      <c r="E72" s="2"/>
      <c r="F72" s="2"/>
      <c r="G72" s="2"/>
      <c r="H72" s="2"/>
    </row>
    <row r="73" spans="1:10" x14ac:dyDescent="0.25">
      <c r="B73" t="s">
        <v>116</v>
      </c>
      <c r="C73" t="s">
        <v>117</v>
      </c>
      <c r="D73" s="2">
        <v>20000</v>
      </c>
      <c r="E73" s="2"/>
      <c r="F73" s="2"/>
      <c r="G73" s="2"/>
      <c r="H73" s="2"/>
    </row>
    <row r="74" spans="1:10" x14ac:dyDescent="0.25">
      <c r="B74" t="s">
        <v>118</v>
      </c>
      <c r="C74" t="s">
        <v>117</v>
      </c>
      <c r="D74" s="2"/>
      <c r="E74" s="2"/>
      <c r="F74" s="2"/>
      <c r="G74" s="2"/>
      <c r="H74" s="2"/>
      <c r="J74" t="s">
        <v>164</v>
      </c>
    </row>
    <row r="75" spans="1:10" x14ac:dyDescent="0.25">
      <c r="B75" t="s">
        <v>119</v>
      </c>
      <c r="C75" t="s">
        <v>120</v>
      </c>
      <c r="D75" s="2">
        <v>10000</v>
      </c>
      <c r="E75" s="2"/>
      <c r="F75" s="2"/>
      <c r="G75" s="2"/>
      <c r="H75" s="2"/>
    </row>
    <row r="76" spans="1:10" x14ac:dyDescent="0.25">
      <c r="B76" t="s">
        <v>121</v>
      </c>
      <c r="C76" t="s">
        <v>122</v>
      </c>
      <c r="D76" s="2"/>
      <c r="E76" s="2"/>
      <c r="F76" s="2"/>
      <c r="G76" s="2"/>
      <c r="H76" s="2"/>
    </row>
    <row r="77" spans="1:10" x14ac:dyDescent="0.25">
      <c r="B77" t="s">
        <v>194</v>
      </c>
      <c r="D77" s="2">
        <v>60000</v>
      </c>
      <c r="E77" s="2"/>
      <c r="F77" s="2"/>
      <c r="G77" s="2"/>
      <c r="H77" s="2"/>
    </row>
    <row r="78" spans="1:10" x14ac:dyDescent="0.25">
      <c r="A78" s="1" t="s">
        <v>17</v>
      </c>
      <c r="B78" s="1" t="s">
        <v>123</v>
      </c>
      <c r="D78" s="2"/>
      <c r="E78" s="2"/>
      <c r="F78" s="2"/>
      <c r="G78" s="2"/>
      <c r="H78" s="2"/>
    </row>
    <row r="79" spans="1:10" x14ac:dyDescent="0.25">
      <c r="D79" s="2"/>
      <c r="E79" s="2"/>
      <c r="F79" s="2"/>
      <c r="G79" s="2"/>
      <c r="H79" s="2"/>
    </row>
    <row r="80" spans="1:10" x14ac:dyDescent="0.25">
      <c r="B80" t="s">
        <v>125</v>
      </c>
      <c r="C80" t="s">
        <v>126</v>
      </c>
      <c r="D80" s="2" t="s">
        <v>127</v>
      </c>
      <c r="E80" s="2"/>
      <c r="F80" s="2"/>
      <c r="G80" s="2"/>
      <c r="H80" s="2"/>
    </row>
    <row r="81" spans="2:8" x14ac:dyDescent="0.25">
      <c r="D81" s="2"/>
      <c r="E81" s="2"/>
      <c r="F81" s="2"/>
      <c r="G81" s="2"/>
      <c r="H81" s="2"/>
    </row>
    <row r="82" spans="2:8" x14ac:dyDescent="0.25">
      <c r="B82" t="s">
        <v>128</v>
      </c>
      <c r="D82" s="2"/>
      <c r="E82" s="2"/>
      <c r="F82" s="2"/>
      <c r="G82" s="2"/>
      <c r="H82" s="2"/>
    </row>
    <row r="83" spans="2:8" x14ac:dyDescent="0.25">
      <c r="B83" t="s">
        <v>129</v>
      </c>
      <c r="D83" s="2"/>
      <c r="E83" s="2"/>
      <c r="F83" s="2"/>
      <c r="G83" s="2"/>
      <c r="H83" s="2"/>
    </row>
    <row r="84" spans="2:8" x14ac:dyDescent="0.25">
      <c r="B84" t="s">
        <v>130</v>
      </c>
      <c r="D84" s="2"/>
      <c r="E84" s="2"/>
      <c r="F84" s="2"/>
      <c r="G84" s="2"/>
      <c r="H84" s="2"/>
    </row>
    <row r="85" spans="2:8" x14ac:dyDescent="0.25">
      <c r="B85" t="s">
        <v>131</v>
      </c>
      <c r="D85" s="2"/>
      <c r="E85" s="2"/>
      <c r="F85" s="2"/>
      <c r="G85" s="2"/>
      <c r="H85" s="2"/>
    </row>
    <row r="86" spans="2:8" x14ac:dyDescent="0.25">
      <c r="B86" t="s">
        <v>132</v>
      </c>
      <c r="D86" s="2"/>
      <c r="E86" s="2"/>
      <c r="F86" s="2"/>
      <c r="G86" s="2"/>
      <c r="H86" s="2"/>
    </row>
    <row r="87" spans="2:8" x14ac:dyDescent="0.25">
      <c r="B87" t="s">
        <v>133</v>
      </c>
      <c r="D87" s="2"/>
      <c r="E87" s="2"/>
      <c r="F87" s="2"/>
      <c r="G87" s="2"/>
      <c r="H87" s="2"/>
    </row>
    <row r="88" spans="2:8" x14ac:dyDescent="0.25">
      <c r="B88" t="s">
        <v>134</v>
      </c>
      <c r="D88" s="2"/>
      <c r="E88" s="2"/>
      <c r="F88" s="2"/>
      <c r="G88" s="2"/>
      <c r="H88" s="2"/>
    </row>
    <row r="89" spans="2:8" x14ac:dyDescent="0.25">
      <c r="D89" s="2"/>
      <c r="E89" s="2"/>
      <c r="F89" s="2"/>
      <c r="G89" s="2"/>
      <c r="H89" s="2"/>
    </row>
    <row r="90" spans="2:8" x14ac:dyDescent="0.25">
      <c r="B90" t="s">
        <v>135</v>
      </c>
      <c r="D90" s="2"/>
      <c r="E90" s="2"/>
      <c r="F90" s="2"/>
      <c r="G90" s="2"/>
      <c r="H90" s="2"/>
    </row>
    <row r="91" spans="2:8" x14ac:dyDescent="0.25">
      <c r="D91" s="2"/>
      <c r="E91" s="2"/>
      <c r="F91" s="2"/>
      <c r="G91" s="2"/>
      <c r="H91" s="2"/>
    </row>
    <row r="92" spans="2:8" x14ac:dyDescent="0.25">
      <c r="B92" t="s">
        <v>136</v>
      </c>
      <c r="D92" s="2"/>
      <c r="E92" s="2"/>
      <c r="F92" s="2"/>
      <c r="G92" s="2"/>
      <c r="H92" s="2"/>
    </row>
    <row r="93" spans="2:8" x14ac:dyDescent="0.25">
      <c r="D93" s="2"/>
      <c r="E93" s="2"/>
      <c r="F93" s="2"/>
      <c r="G93" s="2"/>
      <c r="H93" s="2"/>
    </row>
    <row r="94" spans="2:8" x14ac:dyDescent="0.25">
      <c r="B94" t="s">
        <v>137</v>
      </c>
      <c r="D94" s="2"/>
      <c r="E94" s="2"/>
      <c r="F94" s="2"/>
      <c r="G94" s="2"/>
      <c r="H94" s="2"/>
    </row>
    <row r="95" spans="2:8" x14ac:dyDescent="0.25">
      <c r="B95" t="s">
        <v>138</v>
      </c>
      <c r="D95" s="2"/>
      <c r="E95" s="2"/>
      <c r="F95" s="2"/>
      <c r="G95" s="2"/>
      <c r="H95" s="2"/>
    </row>
    <row r="96" spans="2:8" x14ac:dyDescent="0.25">
      <c r="B96" t="s">
        <v>139</v>
      </c>
      <c r="D96" s="2"/>
      <c r="E96" s="2"/>
      <c r="F96" s="2"/>
      <c r="G96" s="2"/>
      <c r="H96" s="2"/>
    </row>
    <row r="97" spans="2:8" x14ac:dyDescent="0.25">
      <c r="D97" s="2"/>
      <c r="E97" s="2"/>
      <c r="F97" s="2"/>
      <c r="G97" s="2"/>
      <c r="H97" s="2"/>
    </row>
    <row r="98" spans="2:8" x14ac:dyDescent="0.25">
      <c r="B98" t="s">
        <v>140</v>
      </c>
      <c r="D98" s="2"/>
      <c r="E98" s="2"/>
      <c r="F98" s="2"/>
      <c r="G98" s="2"/>
      <c r="H98" s="2"/>
    </row>
    <row r="99" spans="2:8" x14ac:dyDescent="0.25">
      <c r="D99" s="2"/>
      <c r="E99" s="2"/>
      <c r="F99" s="2"/>
      <c r="G99" s="2"/>
      <c r="H99" s="2"/>
    </row>
    <row r="100" spans="2:8" x14ac:dyDescent="0.25">
      <c r="D100" s="2"/>
      <c r="E100" s="2"/>
      <c r="F100" s="2"/>
      <c r="G100" s="2"/>
      <c r="H100" s="2"/>
    </row>
    <row r="101" spans="2:8" x14ac:dyDescent="0.25">
      <c r="D101" s="2"/>
      <c r="E101" s="2"/>
      <c r="F101" s="2"/>
      <c r="G101" s="2"/>
      <c r="H101" s="2"/>
    </row>
    <row r="102" spans="2:8" x14ac:dyDescent="0.25">
      <c r="B102" t="s">
        <v>141</v>
      </c>
      <c r="D102" s="2"/>
      <c r="E102" s="2"/>
      <c r="F102" s="2"/>
      <c r="G102" s="2"/>
      <c r="H102" s="2"/>
    </row>
    <row r="103" spans="2:8" x14ac:dyDescent="0.25">
      <c r="D103" s="2"/>
      <c r="E103" s="2"/>
      <c r="F103" s="2"/>
      <c r="G103" s="2"/>
      <c r="H103" s="2"/>
    </row>
    <row r="104" spans="2:8" x14ac:dyDescent="0.25">
      <c r="B104" t="s">
        <v>142</v>
      </c>
      <c r="D104" s="2"/>
      <c r="E104" s="2"/>
      <c r="F104" s="2"/>
      <c r="G104" s="2"/>
      <c r="H104" s="2"/>
    </row>
    <row r="105" spans="2:8" x14ac:dyDescent="0.25">
      <c r="B105" t="s">
        <v>143</v>
      </c>
      <c r="D105" s="2"/>
      <c r="E105" s="2"/>
      <c r="F105" s="2"/>
      <c r="G105" s="2"/>
      <c r="H105" s="2"/>
    </row>
    <row r="106" spans="2:8" x14ac:dyDescent="0.25">
      <c r="D106" s="2"/>
      <c r="E106" s="2"/>
      <c r="F106" s="2"/>
      <c r="G106" s="2"/>
      <c r="H106" s="2"/>
    </row>
    <row r="107" spans="2:8" x14ac:dyDescent="0.25">
      <c r="B107" t="s">
        <v>144</v>
      </c>
      <c r="D107" s="2"/>
      <c r="E107" s="2"/>
      <c r="F107" s="2"/>
      <c r="G107" s="2"/>
      <c r="H107" s="2"/>
    </row>
    <row r="108" spans="2:8" x14ac:dyDescent="0.25">
      <c r="D108" s="2"/>
      <c r="E108" s="2"/>
      <c r="F108" s="2"/>
      <c r="G108" s="2"/>
      <c r="H108" s="2"/>
    </row>
    <row r="109" spans="2:8" x14ac:dyDescent="0.25">
      <c r="D109" s="2"/>
      <c r="E109" s="2"/>
      <c r="F109" s="2"/>
      <c r="G109" s="2"/>
      <c r="H109" s="2"/>
    </row>
    <row r="110" spans="2:8" x14ac:dyDescent="0.25">
      <c r="D110" s="2"/>
      <c r="E110" s="2"/>
      <c r="F110" s="2"/>
      <c r="G110" s="2"/>
      <c r="H110" s="2"/>
    </row>
    <row r="111" spans="2:8" x14ac:dyDescent="0.25">
      <c r="D111" s="2"/>
      <c r="E111" s="2"/>
      <c r="F111" s="2"/>
      <c r="G111" s="2"/>
      <c r="H111" s="2"/>
    </row>
  </sheetData>
  <phoneticPr fontId="2" type="noConversion"/>
  <pageMargins left="0.25" right="0.25" top="0.75" bottom="0.75" header="0.3" footer="0.3"/>
  <pageSetup paperSize="9" scale="72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4"/>
  <sheetViews>
    <sheetView topLeftCell="A118" workbookViewId="0">
      <selection activeCell="H124" sqref="H124"/>
    </sheetView>
  </sheetViews>
  <sheetFormatPr defaultRowHeight="15" x14ac:dyDescent="0.25"/>
  <cols>
    <col min="1" max="1" width="11.140625" bestFit="1" customWidth="1"/>
    <col min="2" max="2" width="9.7109375" bestFit="1" customWidth="1"/>
    <col min="3" max="3" width="49.28515625" bestFit="1" customWidth="1"/>
    <col min="4" max="4" width="19.42578125" customWidth="1"/>
  </cols>
  <sheetData>
    <row r="1" spans="1:4" ht="44.25" customHeight="1" thickBot="1" x14ac:dyDescent="0.35">
      <c r="A1" s="278" t="s">
        <v>308</v>
      </c>
      <c r="B1" s="278"/>
      <c r="C1" s="278"/>
      <c r="D1" s="278"/>
    </row>
    <row r="2" spans="1:4" hidden="1" x14ac:dyDescent="0.25">
      <c r="D2" s="2"/>
    </row>
    <row r="3" spans="1:4" hidden="1" x14ac:dyDescent="0.25">
      <c r="A3" s="17"/>
      <c r="B3" s="17"/>
      <c r="D3" s="2"/>
    </row>
    <row r="4" spans="1:4" ht="15.75" hidden="1" thickBot="1" x14ac:dyDescent="0.3">
      <c r="D4" s="2"/>
    </row>
    <row r="5" spans="1:4" ht="27" hidden="1" thickBot="1" x14ac:dyDescent="0.3">
      <c r="A5" s="15" t="s">
        <v>277</v>
      </c>
      <c r="B5" s="39"/>
      <c r="C5" s="16" t="s">
        <v>261</v>
      </c>
      <c r="D5" s="51" t="s">
        <v>283</v>
      </c>
    </row>
    <row r="6" spans="1:4" hidden="1" x14ac:dyDescent="0.25">
      <c r="A6" s="4">
        <v>3111100</v>
      </c>
      <c r="B6" s="40"/>
      <c r="C6" s="5" t="s">
        <v>270</v>
      </c>
      <c r="D6" s="37">
        <v>10198906.57</v>
      </c>
    </row>
    <row r="7" spans="1:4" ht="15.75" hidden="1" thickBot="1" x14ac:dyDescent="0.3">
      <c r="A7" s="6"/>
      <c r="B7" s="41"/>
      <c r="C7" s="7"/>
      <c r="D7" s="38"/>
    </row>
    <row r="8" spans="1:4" ht="15.75" hidden="1" thickBot="1" x14ac:dyDescent="0.3">
      <c r="A8" s="8">
        <v>311</v>
      </c>
      <c r="B8" s="42"/>
      <c r="C8" s="9"/>
      <c r="D8" s="24">
        <v>10198906.57</v>
      </c>
    </row>
    <row r="9" spans="1:4" hidden="1" x14ac:dyDescent="0.25">
      <c r="A9" s="10">
        <v>3121210</v>
      </c>
      <c r="B9" s="43"/>
      <c r="C9" s="11" t="s">
        <v>198</v>
      </c>
      <c r="D9" s="25">
        <v>15000</v>
      </c>
    </row>
    <row r="10" spans="1:4" hidden="1" x14ac:dyDescent="0.25">
      <c r="A10" s="4">
        <v>3121300</v>
      </c>
      <c r="B10" s="40"/>
      <c r="C10" s="5" t="s">
        <v>199</v>
      </c>
      <c r="D10" s="21">
        <v>28000</v>
      </c>
    </row>
    <row r="11" spans="1:4" hidden="1" x14ac:dyDescent="0.25">
      <c r="A11" s="4">
        <v>3121310</v>
      </c>
      <c r="B11" s="40"/>
      <c r="C11" s="5" t="s">
        <v>200</v>
      </c>
      <c r="D11" s="21">
        <v>0</v>
      </c>
    </row>
    <row r="12" spans="1:4" hidden="1" x14ac:dyDescent="0.25">
      <c r="A12" s="4">
        <v>3121400</v>
      </c>
      <c r="B12" s="40"/>
      <c r="C12" s="5" t="s">
        <v>201</v>
      </c>
      <c r="D12" s="21">
        <v>0</v>
      </c>
    </row>
    <row r="13" spans="1:4" hidden="1" x14ac:dyDescent="0.25">
      <c r="A13" s="4">
        <v>3121500</v>
      </c>
      <c r="B13" s="40"/>
      <c r="C13" s="5" t="s">
        <v>202</v>
      </c>
      <c r="D13" s="21">
        <v>10000</v>
      </c>
    </row>
    <row r="14" spans="1:4" ht="15.75" hidden="1" thickBot="1" x14ac:dyDescent="0.3">
      <c r="A14" s="6">
        <v>3121510</v>
      </c>
      <c r="B14" s="41"/>
      <c r="C14" s="7" t="s">
        <v>203</v>
      </c>
      <c r="D14" s="23">
        <v>20000</v>
      </c>
    </row>
    <row r="15" spans="1:4" ht="15.75" hidden="1" thickBot="1" x14ac:dyDescent="0.3">
      <c r="A15" s="8">
        <v>3121</v>
      </c>
      <c r="B15" s="42"/>
      <c r="C15" s="9"/>
      <c r="D15" s="24">
        <v>73000</v>
      </c>
    </row>
    <row r="16" spans="1:4" hidden="1" x14ac:dyDescent="0.25">
      <c r="A16" s="10">
        <v>3132100</v>
      </c>
      <c r="B16" s="43"/>
      <c r="C16" s="11" t="s">
        <v>275</v>
      </c>
      <c r="D16" s="25">
        <v>1273864.8334846138</v>
      </c>
    </row>
    <row r="17" spans="1:4" ht="15.75" hidden="1" thickBot="1" x14ac:dyDescent="0.3">
      <c r="A17" s="6">
        <v>3132130</v>
      </c>
      <c r="B17" s="41"/>
      <c r="C17" s="7" t="s">
        <v>272</v>
      </c>
      <c r="D17" s="23">
        <v>42450.359514954194</v>
      </c>
    </row>
    <row r="18" spans="1:4" ht="15.75" hidden="1" thickBot="1" x14ac:dyDescent="0.3">
      <c r="A18" s="8">
        <v>3132</v>
      </c>
      <c r="B18" s="42"/>
      <c r="C18" s="9"/>
      <c r="D18" s="24">
        <v>1316315.1929995681</v>
      </c>
    </row>
    <row r="19" spans="1:4" hidden="1" x14ac:dyDescent="0.25">
      <c r="A19" s="10">
        <v>3133100</v>
      </c>
      <c r="B19" s="43"/>
      <c r="C19" s="11" t="s">
        <v>273</v>
      </c>
      <c r="D19" s="25">
        <v>135865.93381037257</v>
      </c>
    </row>
    <row r="20" spans="1:4" ht="15.75" hidden="1" thickBot="1" x14ac:dyDescent="0.3">
      <c r="A20" s="6">
        <v>3133102</v>
      </c>
      <c r="B20" s="41"/>
      <c r="C20" s="7" t="s">
        <v>274</v>
      </c>
      <c r="D20" s="23">
        <v>16976.603325621796</v>
      </c>
    </row>
    <row r="21" spans="1:4" ht="15.75" hidden="1" thickBot="1" x14ac:dyDescent="0.3">
      <c r="A21" s="8">
        <v>3133</v>
      </c>
      <c r="B21" s="42"/>
      <c r="C21" s="9"/>
      <c r="D21" s="24">
        <v>152842.53713599438</v>
      </c>
    </row>
    <row r="22" spans="1:4" hidden="1" x14ac:dyDescent="0.25">
      <c r="A22" s="10">
        <v>3211100</v>
      </c>
      <c r="B22" s="43"/>
      <c r="C22" s="11" t="s">
        <v>204</v>
      </c>
      <c r="D22" s="25">
        <v>15000</v>
      </c>
    </row>
    <row r="23" spans="1:4" hidden="1" x14ac:dyDescent="0.25">
      <c r="A23" s="4">
        <v>3211200</v>
      </c>
      <c r="B23" s="40"/>
      <c r="C23" s="5" t="s">
        <v>205</v>
      </c>
      <c r="D23" s="21">
        <v>0</v>
      </c>
    </row>
    <row r="24" spans="1:4" hidden="1" x14ac:dyDescent="0.25">
      <c r="A24" s="4">
        <v>3211300</v>
      </c>
      <c r="B24" s="40"/>
      <c r="C24" s="5" t="s">
        <v>206</v>
      </c>
      <c r="D24" s="21">
        <v>18800</v>
      </c>
    </row>
    <row r="25" spans="1:4" hidden="1" x14ac:dyDescent="0.25">
      <c r="A25" s="4">
        <v>3211500</v>
      </c>
      <c r="B25" s="40"/>
      <c r="C25" s="5" t="s">
        <v>207</v>
      </c>
      <c r="D25" s="21">
        <v>36000</v>
      </c>
    </row>
    <row r="26" spans="1:4" ht="15.75" hidden="1" thickBot="1" x14ac:dyDescent="0.3">
      <c r="A26" s="6">
        <v>3211900</v>
      </c>
      <c r="B26" s="41"/>
      <c r="C26" s="7" t="s">
        <v>208</v>
      </c>
      <c r="D26" s="23">
        <v>5000</v>
      </c>
    </row>
    <row r="27" spans="1:4" ht="15.75" hidden="1" thickBot="1" x14ac:dyDescent="0.3">
      <c r="A27" s="12">
        <v>3211</v>
      </c>
      <c r="B27" s="44"/>
      <c r="C27" s="13" t="s">
        <v>209</v>
      </c>
      <c r="D27" s="24">
        <v>74800</v>
      </c>
    </row>
    <row r="28" spans="1:4" ht="15.75" hidden="1" thickBot="1" x14ac:dyDescent="0.3">
      <c r="A28" s="7"/>
      <c r="B28" s="7"/>
      <c r="C28" s="7"/>
      <c r="D28" s="26">
        <v>0</v>
      </c>
    </row>
    <row r="29" spans="1:4" ht="15.75" thickBot="1" x14ac:dyDescent="0.3">
      <c r="A29" s="8">
        <v>3212100</v>
      </c>
      <c r="B29" s="42"/>
      <c r="C29" s="9" t="s">
        <v>210</v>
      </c>
      <c r="D29" s="24">
        <v>310000</v>
      </c>
    </row>
    <row r="30" spans="1:4" ht="15.75" thickBot="1" x14ac:dyDescent="0.3">
      <c r="A30" s="18"/>
      <c r="B30" s="18"/>
      <c r="C30" s="18"/>
      <c r="D30" s="26">
        <v>0</v>
      </c>
    </row>
    <row r="31" spans="1:4" ht="15.75" hidden="1" thickBot="1" x14ac:dyDescent="0.3">
      <c r="A31" s="8">
        <v>3213100</v>
      </c>
      <c r="B31" s="42"/>
      <c r="C31" s="9" t="s">
        <v>211</v>
      </c>
      <c r="D31" s="24">
        <v>40000</v>
      </c>
    </row>
    <row r="32" spans="1:4" hidden="1" x14ac:dyDescent="0.25">
      <c r="A32" s="10"/>
      <c r="B32" s="43"/>
      <c r="C32" s="11"/>
      <c r="D32" s="25">
        <v>0</v>
      </c>
    </row>
    <row r="33" spans="1:4" hidden="1" x14ac:dyDescent="0.25">
      <c r="A33" s="4">
        <v>3221200</v>
      </c>
      <c r="B33" s="40"/>
      <c r="C33" s="5" t="s">
        <v>212</v>
      </c>
      <c r="D33" s="21">
        <v>5000</v>
      </c>
    </row>
    <row r="34" spans="1:4" hidden="1" x14ac:dyDescent="0.25">
      <c r="A34" s="4">
        <v>3221300</v>
      </c>
      <c r="B34" s="40"/>
      <c r="C34" s="5" t="s">
        <v>213</v>
      </c>
      <c r="D34" s="21">
        <v>0</v>
      </c>
    </row>
    <row r="35" spans="1:4" hidden="1" x14ac:dyDescent="0.25">
      <c r="A35" s="4">
        <v>3221100</v>
      </c>
      <c r="B35" s="40"/>
      <c r="C35" s="5" t="s">
        <v>214</v>
      </c>
      <c r="D35" s="21">
        <v>65000</v>
      </c>
    </row>
    <row r="36" spans="1:4" hidden="1" x14ac:dyDescent="0.25">
      <c r="A36" s="4">
        <v>3221400</v>
      </c>
      <c r="B36" s="40"/>
      <c r="C36" s="5" t="s">
        <v>215</v>
      </c>
      <c r="D36" s="21">
        <v>34000</v>
      </c>
    </row>
    <row r="37" spans="1:4" hidden="1" x14ac:dyDescent="0.25">
      <c r="A37" s="4">
        <v>3221600</v>
      </c>
      <c r="B37" s="40"/>
      <c r="C37" s="5" t="s">
        <v>216</v>
      </c>
      <c r="D37" s="21">
        <v>0</v>
      </c>
    </row>
    <row r="38" spans="1:4" hidden="1" x14ac:dyDescent="0.25">
      <c r="A38" s="4">
        <v>3221500</v>
      </c>
      <c r="B38" s="40">
        <v>32271</v>
      </c>
      <c r="C38" s="5" t="s">
        <v>217</v>
      </c>
      <c r="D38" s="21">
        <v>120000</v>
      </c>
    </row>
    <row r="39" spans="1:4" ht="15.75" hidden="1" thickBot="1" x14ac:dyDescent="0.3">
      <c r="A39" s="6">
        <v>3221900</v>
      </c>
      <c r="B39" s="41"/>
      <c r="C39" s="7" t="s">
        <v>218</v>
      </c>
      <c r="D39" s="21">
        <v>10000</v>
      </c>
    </row>
    <row r="40" spans="1:4" ht="15.75" thickBot="1" x14ac:dyDescent="0.3">
      <c r="A40" s="8">
        <v>3221</v>
      </c>
      <c r="B40" s="42"/>
      <c r="C40" s="9" t="s">
        <v>219</v>
      </c>
      <c r="D40" s="22">
        <v>104000</v>
      </c>
    </row>
    <row r="41" spans="1:4" x14ac:dyDescent="0.25">
      <c r="A41" s="10">
        <v>3222100</v>
      </c>
      <c r="B41" s="43"/>
      <c r="C41" s="11" t="s">
        <v>262</v>
      </c>
      <c r="D41" s="21">
        <v>450000</v>
      </c>
    </row>
    <row r="42" spans="1:4" x14ac:dyDescent="0.25">
      <c r="A42" s="4">
        <v>3222120</v>
      </c>
      <c r="B42" s="40"/>
      <c r="C42" s="5" t="s">
        <v>263</v>
      </c>
      <c r="D42" s="21">
        <v>400000</v>
      </c>
    </row>
    <row r="43" spans="1:4" x14ac:dyDescent="0.25">
      <c r="A43" s="4">
        <v>3222130</v>
      </c>
      <c r="B43" s="40"/>
      <c r="C43" s="5" t="s">
        <v>264</v>
      </c>
      <c r="D43" s="21">
        <v>5000</v>
      </c>
    </row>
    <row r="44" spans="1:4" x14ac:dyDescent="0.25">
      <c r="A44" s="4"/>
      <c r="B44" s="40">
        <v>61391</v>
      </c>
      <c r="C44" s="5" t="s">
        <v>304</v>
      </c>
      <c r="D44" s="21">
        <v>0</v>
      </c>
    </row>
    <row r="45" spans="1:4" ht="15.75" thickBot="1" x14ac:dyDescent="0.3">
      <c r="A45" s="6"/>
      <c r="B45" s="41">
        <v>61392</v>
      </c>
      <c r="C45" s="7" t="s">
        <v>305</v>
      </c>
      <c r="D45" s="23">
        <v>0</v>
      </c>
    </row>
    <row r="46" spans="1:4" ht="15.75" thickBot="1" x14ac:dyDescent="0.3">
      <c r="A46" s="8">
        <v>3222</v>
      </c>
      <c r="B46" s="42"/>
      <c r="C46" s="9" t="s">
        <v>220</v>
      </c>
      <c r="D46" s="24">
        <v>855000</v>
      </c>
    </row>
    <row r="47" spans="1:4" x14ac:dyDescent="0.25">
      <c r="A47" s="10">
        <v>3223100</v>
      </c>
      <c r="B47" s="43"/>
      <c r="C47" s="11" t="s">
        <v>221</v>
      </c>
      <c r="D47" s="25">
        <v>100000</v>
      </c>
    </row>
    <row r="48" spans="1:4" x14ac:dyDescent="0.25">
      <c r="A48" s="4">
        <v>3223300</v>
      </c>
      <c r="B48" s="40"/>
      <c r="C48" s="5" t="s">
        <v>222</v>
      </c>
      <c r="D48" s="21">
        <v>12000</v>
      </c>
    </row>
    <row r="49" spans="1:4" x14ac:dyDescent="0.25">
      <c r="A49" s="4">
        <v>3223400</v>
      </c>
      <c r="B49" s="40"/>
      <c r="C49" s="5" t="s">
        <v>223</v>
      </c>
      <c r="D49" s="21">
        <v>256000</v>
      </c>
    </row>
    <row r="50" spans="1:4" ht="15.75" thickBot="1" x14ac:dyDescent="0.3">
      <c r="A50" s="6">
        <v>3223900</v>
      </c>
      <c r="B50" s="41"/>
      <c r="C50" s="7" t="s">
        <v>224</v>
      </c>
      <c r="D50" s="23">
        <v>30000</v>
      </c>
    </row>
    <row r="51" spans="1:4" ht="15.75" thickBot="1" x14ac:dyDescent="0.3">
      <c r="A51" s="8">
        <v>3223</v>
      </c>
      <c r="B51" s="42"/>
      <c r="C51" s="9" t="s">
        <v>225</v>
      </c>
      <c r="D51" s="24">
        <v>398000</v>
      </c>
    </row>
    <row r="52" spans="1:4" x14ac:dyDescent="0.25">
      <c r="A52" s="10">
        <v>3224100</v>
      </c>
      <c r="B52" s="43"/>
      <c r="C52" s="11" t="s">
        <v>297</v>
      </c>
      <c r="D52" s="25">
        <v>6900</v>
      </c>
    </row>
    <row r="53" spans="1:4" x14ac:dyDescent="0.25">
      <c r="A53" s="4">
        <v>3224200</v>
      </c>
      <c r="B53" s="40"/>
      <c r="C53" s="5" t="s">
        <v>226</v>
      </c>
      <c r="D53" s="21">
        <v>17000</v>
      </c>
    </row>
    <row r="54" spans="1:4" x14ac:dyDescent="0.25">
      <c r="A54" s="4">
        <v>3224300</v>
      </c>
      <c r="B54" s="40"/>
      <c r="C54" s="5" t="s">
        <v>227</v>
      </c>
      <c r="D54" s="21">
        <v>10000</v>
      </c>
    </row>
    <row r="55" spans="1:4" ht="15.75" thickBot="1" x14ac:dyDescent="0.3">
      <c r="A55" s="6">
        <v>3224400</v>
      </c>
      <c r="B55" s="41"/>
      <c r="C55" s="7" t="s">
        <v>268</v>
      </c>
      <c r="D55" s="23">
        <v>5000</v>
      </c>
    </row>
    <row r="56" spans="1:4" ht="15.75" thickBot="1" x14ac:dyDescent="0.3">
      <c r="A56" s="8">
        <v>3224</v>
      </c>
      <c r="B56" s="42"/>
      <c r="C56" s="9" t="s">
        <v>228</v>
      </c>
      <c r="D56" s="24">
        <v>38900</v>
      </c>
    </row>
    <row r="57" spans="1:4" x14ac:dyDescent="0.25">
      <c r="A57" s="10">
        <v>3225100</v>
      </c>
      <c r="B57" s="43"/>
      <c r="C57" s="11" t="s">
        <v>229</v>
      </c>
      <c r="D57" s="25">
        <v>48800</v>
      </c>
    </row>
    <row r="58" spans="1:4" ht="15.75" thickBot="1" x14ac:dyDescent="0.3">
      <c r="A58" s="6">
        <v>3225200</v>
      </c>
      <c r="B58" s="41"/>
      <c r="C58" s="7" t="s">
        <v>230</v>
      </c>
      <c r="D58" s="23">
        <v>35000</v>
      </c>
    </row>
    <row r="59" spans="1:4" ht="15.75" thickBot="1" x14ac:dyDescent="0.3">
      <c r="A59" s="8">
        <v>3225</v>
      </c>
      <c r="B59" s="42"/>
      <c r="C59" s="9" t="s">
        <v>231</v>
      </c>
      <c r="D59" s="24">
        <v>83800</v>
      </c>
    </row>
    <row r="60" spans="1:4" x14ac:dyDescent="0.25">
      <c r="A60" s="10">
        <v>3231100</v>
      </c>
      <c r="B60" s="43"/>
      <c r="C60" s="11" t="s">
        <v>232</v>
      </c>
      <c r="D60" s="25">
        <v>50000</v>
      </c>
    </row>
    <row r="61" spans="1:4" x14ac:dyDescent="0.25">
      <c r="A61" s="4">
        <v>3231300</v>
      </c>
      <c r="B61" s="40"/>
      <c r="C61" s="5" t="s">
        <v>233</v>
      </c>
      <c r="D61" s="21">
        <v>9600</v>
      </c>
    </row>
    <row r="62" spans="1:4" ht="15.75" thickBot="1" x14ac:dyDescent="0.3">
      <c r="A62" s="6">
        <v>3231900</v>
      </c>
      <c r="B62" s="41"/>
      <c r="C62" s="7" t="s">
        <v>265</v>
      </c>
      <c r="D62" s="23">
        <v>50000</v>
      </c>
    </row>
    <row r="63" spans="1:4" ht="15.75" thickBot="1" x14ac:dyDescent="0.3">
      <c r="A63" s="8">
        <v>3231</v>
      </c>
      <c r="B63" s="42"/>
      <c r="C63" s="9" t="s">
        <v>234</v>
      </c>
      <c r="D63" s="24">
        <v>109600</v>
      </c>
    </row>
    <row r="64" spans="1:4" x14ac:dyDescent="0.25">
      <c r="A64" s="10">
        <v>3232100</v>
      </c>
      <c r="B64" s="43"/>
      <c r="C64" s="11" t="s">
        <v>298</v>
      </c>
      <c r="D64" s="25">
        <v>61200</v>
      </c>
    </row>
    <row r="65" spans="1:4" x14ac:dyDescent="0.25">
      <c r="A65" s="4">
        <v>3232200</v>
      </c>
      <c r="B65" s="40"/>
      <c r="C65" s="5" t="s">
        <v>235</v>
      </c>
      <c r="D65" s="21">
        <v>77000</v>
      </c>
    </row>
    <row r="66" spans="1:4" ht="15.75" thickBot="1" x14ac:dyDescent="0.3">
      <c r="A66" s="6">
        <v>3232300</v>
      </c>
      <c r="B66" s="41"/>
      <c r="C66" s="7" t="s">
        <v>271</v>
      </c>
      <c r="D66" s="23">
        <v>70000</v>
      </c>
    </row>
    <row r="67" spans="1:4" ht="15.75" thickBot="1" x14ac:dyDescent="0.3">
      <c r="A67" s="8">
        <v>3232</v>
      </c>
      <c r="B67" s="42"/>
      <c r="C67" s="9" t="s">
        <v>236</v>
      </c>
      <c r="D67" s="24">
        <v>208200</v>
      </c>
    </row>
    <row r="68" spans="1:4" ht="15.75" hidden="1" thickBot="1" x14ac:dyDescent="0.3">
      <c r="A68" s="27"/>
      <c r="B68" s="45"/>
      <c r="C68" s="18"/>
      <c r="D68" s="26">
        <v>0</v>
      </c>
    </row>
    <row r="69" spans="1:4" ht="15.75" hidden="1" thickBot="1" x14ac:dyDescent="0.3">
      <c r="A69" s="8">
        <v>3233900</v>
      </c>
      <c r="B69" s="42"/>
      <c r="C69" s="9" t="s">
        <v>237</v>
      </c>
      <c r="D69" s="24">
        <v>6000</v>
      </c>
    </row>
    <row r="70" spans="1:4" x14ac:dyDescent="0.25">
      <c r="A70" s="10"/>
      <c r="B70" s="43"/>
      <c r="C70" s="11"/>
      <c r="D70" s="25">
        <v>0</v>
      </c>
    </row>
    <row r="71" spans="1:4" x14ac:dyDescent="0.25">
      <c r="A71" s="4">
        <v>3234100</v>
      </c>
      <c r="B71" s="40"/>
      <c r="C71" s="5" t="s">
        <v>238</v>
      </c>
      <c r="D71" s="21">
        <v>30000</v>
      </c>
    </row>
    <row r="72" spans="1:4" x14ac:dyDescent="0.25">
      <c r="A72" s="4">
        <v>3234200</v>
      </c>
      <c r="B72" s="40"/>
      <c r="C72" s="5" t="s">
        <v>239</v>
      </c>
      <c r="D72" s="21">
        <v>15000</v>
      </c>
    </row>
    <row r="73" spans="1:4" x14ac:dyDescent="0.25">
      <c r="A73" s="4">
        <v>3234300</v>
      </c>
      <c r="B73" s="40"/>
      <c r="C73" s="5" t="s">
        <v>240</v>
      </c>
      <c r="D73" s="21">
        <v>12000</v>
      </c>
    </row>
    <row r="74" spans="1:4" x14ac:dyDescent="0.25">
      <c r="A74" s="4">
        <v>3234400</v>
      </c>
      <c r="B74" s="40"/>
      <c r="C74" s="5" t="s">
        <v>241</v>
      </c>
      <c r="D74" s="21">
        <v>4000</v>
      </c>
    </row>
    <row r="75" spans="1:4" x14ac:dyDescent="0.25">
      <c r="A75" s="4">
        <v>3234600</v>
      </c>
      <c r="B75" s="40"/>
      <c r="C75" s="5" t="s">
        <v>242</v>
      </c>
      <c r="D75" s="21">
        <v>0</v>
      </c>
    </row>
    <row r="76" spans="1:4" x14ac:dyDescent="0.25">
      <c r="A76" s="4">
        <v>3234500</v>
      </c>
      <c r="B76" s="40">
        <v>323950</v>
      </c>
      <c r="C76" s="5" t="s">
        <v>243</v>
      </c>
      <c r="D76" s="21">
        <v>50000</v>
      </c>
    </row>
    <row r="77" spans="1:4" x14ac:dyDescent="0.25">
      <c r="A77" s="4">
        <v>3234900</v>
      </c>
      <c r="B77" s="40"/>
      <c r="C77" s="5" t="s">
        <v>244</v>
      </c>
      <c r="D77" s="21">
        <v>50000</v>
      </c>
    </row>
    <row r="78" spans="1:4" ht="15.75" thickBot="1" x14ac:dyDescent="0.3">
      <c r="A78" s="6"/>
      <c r="B78" s="41"/>
      <c r="C78" s="7"/>
      <c r="D78" s="23">
        <v>0</v>
      </c>
    </row>
    <row r="79" spans="1:4" ht="15.75" thickBot="1" x14ac:dyDescent="0.3">
      <c r="A79" s="8">
        <v>3234</v>
      </c>
      <c r="B79" s="42"/>
      <c r="C79" s="9" t="s">
        <v>245</v>
      </c>
      <c r="D79" s="24">
        <v>161000</v>
      </c>
    </row>
    <row r="80" spans="1:4" x14ac:dyDescent="0.25">
      <c r="A80" s="10">
        <v>3236100</v>
      </c>
      <c r="B80" s="43"/>
      <c r="C80" s="11" t="s">
        <v>246</v>
      </c>
      <c r="D80" s="25">
        <v>14000</v>
      </c>
    </row>
    <row r="81" spans="1:4" x14ac:dyDescent="0.25">
      <c r="A81" s="4">
        <v>3236900</v>
      </c>
      <c r="B81" s="40"/>
      <c r="C81" s="5" t="s">
        <v>266</v>
      </c>
      <c r="D81" s="21">
        <v>3930000</v>
      </c>
    </row>
    <row r="82" spans="1:4" ht="15.75" thickBot="1" x14ac:dyDescent="0.3">
      <c r="A82" s="6"/>
      <c r="B82" s="41"/>
      <c r="C82" s="7"/>
      <c r="D82" s="23">
        <v>0</v>
      </c>
    </row>
    <row r="83" spans="1:4" ht="15.75" thickBot="1" x14ac:dyDescent="0.3">
      <c r="A83" s="8">
        <v>3236</v>
      </c>
      <c r="B83" s="42"/>
      <c r="C83" s="9" t="s">
        <v>247</v>
      </c>
      <c r="D83" s="24">
        <v>3944000</v>
      </c>
    </row>
    <row r="84" spans="1:4" ht="15.75" thickBot="1" x14ac:dyDescent="0.3">
      <c r="A84" s="28"/>
      <c r="B84" s="28"/>
      <c r="C84" s="28"/>
      <c r="D84" s="26">
        <v>0</v>
      </c>
    </row>
    <row r="85" spans="1:4" ht="15.75" thickBot="1" x14ac:dyDescent="0.3">
      <c r="A85" s="8">
        <v>3235200</v>
      </c>
      <c r="B85" s="42"/>
      <c r="C85" s="9" t="s">
        <v>280</v>
      </c>
      <c r="D85" s="24">
        <v>70000</v>
      </c>
    </row>
    <row r="86" spans="1:4" x14ac:dyDescent="0.25">
      <c r="A86" s="10"/>
      <c r="B86" s="43"/>
      <c r="C86" s="11"/>
      <c r="D86" s="25">
        <v>0</v>
      </c>
    </row>
    <row r="87" spans="1:4" x14ac:dyDescent="0.25">
      <c r="A87" s="4">
        <v>3237200</v>
      </c>
      <c r="B87" s="40"/>
      <c r="C87" s="5" t="s">
        <v>248</v>
      </c>
      <c r="D87" s="21">
        <v>2781000</v>
      </c>
    </row>
    <row r="88" spans="1:4" ht="15.75" thickBot="1" x14ac:dyDescent="0.3">
      <c r="A88" s="6">
        <v>3237900</v>
      </c>
      <c r="B88" s="41"/>
      <c r="C88" s="7" t="s">
        <v>249</v>
      </c>
      <c r="D88" s="23">
        <v>98000</v>
      </c>
    </row>
    <row r="89" spans="1:4" ht="15.75" thickBot="1" x14ac:dyDescent="0.3">
      <c r="A89" s="8">
        <v>3237</v>
      </c>
      <c r="B89" s="42"/>
      <c r="C89" s="9" t="s">
        <v>250</v>
      </c>
      <c r="D89" s="24">
        <v>2879000</v>
      </c>
    </row>
    <row r="90" spans="1:4" ht="15.75" thickBot="1" x14ac:dyDescent="0.3">
      <c r="A90" s="27"/>
      <c r="B90" s="45"/>
      <c r="C90" s="18"/>
      <c r="D90" s="26">
        <v>0</v>
      </c>
    </row>
    <row r="91" spans="1:4" ht="15.75" thickBot="1" x14ac:dyDescent="0.3">
      <c r="A91" s="8">
        <v>3238900</v>
      </c>
      <c r="B91" s="42"/>
      <c r="C91" s="9" t="s">
        <v>251</v>
      </c>
      <c r="D91" s="24">
        <v>110000</v>
      </c>
    </row>
    <row r="92" spans="1:4" hidden="1" x14ac:dyDescent="0.25">
      <c r="A92" s="10">
        <v>3239100</v>
      </c>
      <c r="B92" s="43"/>
      <c r="C92" s="11" t="s">
        <v>267</v>
      </c>
      <c r="D92" s="25">
        <v>5000</v>
      </c>
    </row>
    <row r="93" spans="1:4" hidden="1" x14ac:dyDescent="0.25">
      <c r="A93" s="4">
        <v>3239400</v>
      </c>
      <c r="B93" s="40"/>
      <c r="C93" s="5" t="s">
        <v>254</v>
      </c>
      <c r="D93" s="21">
        <v>39000</v>
      </c>
    </row>
    <row r="94" spans="1:4" hidden="1" x14ac:dyDescent="0.25">
      <c r="A94" s="4">
        <v>3239300</v>
      </c>
      <c r="B94" s="40"/>
      <c r="C94" s="5" t="s">
        <v>252</v>
      </c>
      <c r="D94" s="21">
        <v>0</v>
      </c>
    </row>
    <row r="95" spans="1:4" hidden="1" x14ac:dyDescent="0.25">
      <c r="A95" s="4">
        <v>3239900</v>
      </c>
      <c r="B95" s="40"/>
      <c r="C95" s="5" t="s">
        <v>253</v>
      </c>
      <c r="D95" s="21">
        <v>0</v>
      </c>
    </row>
    <row r="96" spans="1:4" ht="15.75" hidden="1" thickBot="1" x14ac:dyDescent="0.3">
      <c r="A96" s="6"/>
      <c r="B96" s="41"/>
      <c r="C96" s="7"/>
      <c r="D96" s="23">
        <v>0</v>
      </c>
    </row>
    <row r="97" spans="1:4" ht="15.75" hidden="1" thickBot="1" x14ac:dyDescent="0.3">
      <c r="A97" s="8">
        <v>3239</v>
      </c>
      <c r="B97" s="42"/>
      <c r="C97" s="9" t="s">
        <v>255</v>
      </c>
      <c r="D97" s="24">
        <v>44000</v>
      </c>
    </row>
    <row r="98" spans="1:4" ht="15.75" thickBot="1" x14ac:dyDescent="0.3">
      <c r="A98" s="27">
        <v>3291100</v>
      </c>
      <c r="B98" s="45"/>
      <c r="C98" s="18" t="s">
        <v>256</v>
      </c>
      <c r="D98" s="26">
        <v>130000</v>
      </c>
    </row>
    <row r="99" spans="1:4" ht="15.75" thickBot="1" x14ac:dyDescent="0.3">
      <c r="A99" s="8">
        <v>3291</v>
      </c>
      <c r="B99" s="42"/>
      <c r="C99" s="9" t="s">
        <v>257</v>
      </c>
      <c r="D99" s="24">
        <v>130000</v>
      </c>
    </row>
    <row r="100" spans="1:4" x14ac:dyDescent="0.25">
      <c r="A100" s="10">
        <v>3292100</v>
      </c>
      <c r="B100" s="43"/>
      <c r="C100" s="11" t="s">
        <v>269</v>
      </c>
      <c r="D100" s="25">
        <v>115000</v>
      </c>
    </row>
    <row r="101" spans="1:4" x14ac:dyDescent="0.25">
      <c r="A101" s="4">
        <v>3292300</v>
      </c>
      <c r="B101" s="40"/>
      <c r="C101" s="5" t="s">
        <v>276</v>
      </c>
      <c r="D101" s="21">
        <v>15000</v>
      </c>
    </row>
    <row r="102" spans="1:4" ht="15.75" thickBot="1" x14ac:dyDescent="0.3">
      <c r="A102" s="6"/>
      <c r="B102" s="41"/>
      <c r="C102" s="7" t="s">
        <v>306</v>
      </c>
      <c r="D102" s="23">
        <v>0</v>
      </c>
    </row>
    <row r="103" spans="1:4" ht="15.75" thickBot="1" x14ac:dyDescent="0.3">
      <c r="A103" s="8">
        <v>3292</v>
      </c>
      <c r="B103" s="42"/>
      <c r="C103" s="9" t="s">
        <v>284</v>
      </c>
      <c r="D103" s="24">
        <v>130000</v>
      </c>
    </row>
    <row r="104" spans="1:4" hidden="1" x14ac:dyDescent="0.25">
      <c r="A104" s="10"/>
      <c r="B104" s="43"/>
      <c r="C104" s="11"/>
      <c r="D104" s="25">
        <v>0</v>
      </c>
    </row>
    <row r="105" spans="1:4" hidden="1" x14ac:dyDescent="0.25">
      <c r="A105" s="4"/>
      <c r="B105" s="40"/>
      <c r="C105" s="5"/>
      <c r="D105" s="21">
        <v>0</v>
      </c>
    </row>
    <row r="106" spans="1:4" ht="15.75" hidden="1" thickBot="1" x14ac:dyDescent="0.3">
      <c r="A106" s="6"/>
      <c r="B106" s="41"/>
      <c r="C106" s="7"/>
      <c r="D106" s="23">
        <v>0</v>
      </c>
    </row>
    <row r="107" spans="1:4" ht="15.75" hidden="1" thickBot="1" x14ac:dyDescent="0.3">
      <c r="A107" s="8">
        <v>3299900</v>
      </c>
      <c r="B107" s="42"/>
      <c r="C107" s="9" t="s">
        <v>307</v>
      </c>
      <c r="D107" s="24">
        <v>5000</v>
      </c>
    </row>
    <row r="108" spans="1:4" ht="15.75" hidden="1" thickBot="1" x14ac:dyDescent="0.3">
      <c r="A108" s="27"/>
      <c r="B108" s="45"/>
      <c r="C108" s="18"/>
      <c r="D108" s="26">
        <v>0</v>
      </c>
    </row>
    <row r="109" spans="1:4" ht="15.75" hidden="1" thickBot="1" x14ac:dyDescent="0.3">
      <c r="A109" s="8">
        <v>3431200</v>
      </c>
      <c r="B109" s="42"/>
      <c r="C109" s="9" t="s">
        <v>258</v>
      </c>
      <c r="D109" s="24">
        <v>3000</v>
      </c>
    </row>
    <row r="110" spans="1:4" ht="15.75" hidden="1" thickBot="1" x14ac:dyDescent="0.3">
      <c r="A110" s="27"/>
      <c r="B110" s="45"/>
      <c r="C110" s="18"/>
      <c r="D110" s="26">
        <v>0</v>
      </c>
    </row>
    <row r="111" spans="1:4" ht="15.75" hidden="1" thickBot="1" x14ac:dyDescent="0.3">
      <c r="A111" s="8">
        <v>3434900</v>
      </c>
      <c r="B111" s="42"/>
      <c r="C111" s="9" t="s">
        <v>259</v>
      </c>
      <c r="D111" s="24">
        <v>68839</v>
      </c>
    </row>
    <row r="112" spans="1:4" ht="15.75" hidden="1" thickBot="1" x14ac:dyDescent="0.3">
      <c r="A112" s="27"/>
      <c r="B112" s="45"/>
      <c r="C112" s="18"/>
      <c r="D112" s="26">
        <v>0</v>
      </c>
    </row>
    <row r="113" spans="1:4" ht="15.75" hidden="1" thickBot="1" x14ac:dyDescent="0.3">
      <c r="A113" s="14">
        <v>4</v>
      </c>
      <c r="B113" s="14"/>
      <c r="C113" s="14" t="s">
        <v>299</v>
      </c>
      <c r="D113" s="24">
        <v>0</v>
      </c>
    </row>
    <row r="114" spans="1:4" ht="15.75" hidden="1" thickBot="1" x14ac:dyDescent="0.3">
      <c r="A114" s="27">
        <v>4123</v>
      </c>
      <c r="B114" s="45"/>
      <c r="C114" s="18" t="s">
        <v>296</v>
      </c>
      <c r="D114" s="26">
        <v>0</v>
      </c>
    </row>
    <row r="115" spans="1:4" ht="15.75" thickBot="1" x14ac:dyDescent="0.3">
      <c r="A115" s="8">
        <v>42</v>
      </c>
      <c r="B115" s="42"/>
      <c r="C115" s="9" t="s">
        <v>300</v>
      </c>
      <c r="D115" s="24">
        <v>472600</v>
      </c>
    </row>
    <row r="116" spans="1:4" x14ac:dyDescent="0.25">
      <c r="A116" s="29">
        <v>4221</v>
      </c>
      <c r="B116" s="46"/>
      <c r="C116" s="30" t="s">
        <v>285</v>
      </c>
      <c r="D116" s="25">
        <v>209500</v>
      </c>
    </row>
    <row r="117" spans="1:4" x14ac:dyDescent="0.25">
      <c r="A117" s="19">
        <v>422110</v>
      </c>
      <c r="B117" s="47"/>
      <c r="C117" s="20" t="s">
        <v>292</v>
      </c>
      <c r="D117" s="21">
        <v>51900</v>
      </c>
    </row>
    <row r="118" spans="1:4" x14ac:dyDescent="0.25">
      <c r="A118" s="19">
        <v>4222</v>
      </c>
      <c r="B118" s="47"/>
      <c r="C118" s="20" t="s">
        <v>286</v>
      </c>
      <c r="D118" s="21">
        <v>28000</v>
      </c>
    </row>
    <row r="119" spans="1:4" x14ac:dyDescent="0.25">
      <c r="A119" s="19">
        <v>4223</v>
      </c>
      <c r="B119" s="47"/>
      <c r="C119" s="20" t="s">
        <v>287</v>
      </c>
      <c r="D119" s="21">
        <v>32100</v>
      </c>
    </row>
    <row r="120" spans="1:4" x14ac:dyDescent="0.25">
      <c r="A120" s="19">
        <v>4224</v>
      </c>
      <c r="B120" s="47">
        <v>42241</v>
      </c>
      <c r="C120" s="20" t="s">
        <v>302</v>
      </c>
      <c r="D120" s="21"/>
    </row>
    <row r="121" spans="1:4" x14ac:dyDescent="0.25">
      <c r="A121" s="19"/>
      <c r="B121" s="47">
        <v>42242</v>
      </c>
      <c r="C121" s="20" t="s">
        <v>303</v>
      </c>
      <c r="D121" s="21">
        <v>88000</v>
      </c>
    </row>
    <row r="122" spans="1:4" x14ac:dyDescent="0.25">
      <c r="A122" s="19">
        <v>4262</v>
      </c>
      <c r="B122" s="47">
        <v>42621</v>
      </c>
      <c r="C122" s="20" t="s">
        <v>293</v>
      </c>
      <c r="D122" s="21">
        <v>0</v>
      </c>
    </row>
    <row r="123" spans="1:4" ht="15.75" thickBot="1" x14ac:dyDescent="0.3">
      <c r="A123" s="31">
        <v>4227</v>
      </c>
      <c r="B123" s="48"/>
      <c r="C123" s="32" t="s">
        <v>289</v>
      </c>
      <c r="D123" s="23">
        <v>63100</v>
      </c>
    </row>
    <row r="124" spans="1:4" ht="15.75" thickBot="1" x14ac:dyDescent="0.3">
      <c r="A124" s="33">
        <v>423</v>
      </c>
      <c r="B124" s="49"/>
      <c r="C124" s="34" t="s">
        <v>301</v>
      </c>
      <c r="D124" s="24">
        <v>130000</v>
      </c>
    </row>
    <row r="125" spans="1:4" ht="15.75" thickBot="1" x14ac:dyDescent="0.3">
      <c r="A125" s="35"/>
      <c r="B125" s="50"/>
      <c r="C125" s="36"/>
      <c r="D125" s="26">
        <v>0</v>
      </c>
    </row>
    <row r="126" spans="1:4" ht="15.75" thickBot="1" x14ac:dyDescent="0.3">
      <c r="A126" s="8">
        <v>45</v>
      </c>
      <c r="B126" s="42"/>
      <c r="C126" s="9" t="s">
        <v>290</v>
      </c>
      <c r="D126" s="24">
        <v>755500</v>
      </c>
    </row>
    <row r="127" spans="1:4" ht="15.75" thickBot="1" x14ac:dyDescent="0.3">
      <c r="A127" s="8">
        <v>451</v>
      </c>
      <c r="B127" s="42"/>
      <c r="C127" s="9" t="s">
        <v>291</v>
      </c>
      <c r="D127" s="24">
        <v>755500</v>
      </c>
    </row>
    <row r="128" spans="1:4" x14ac:dyDescent="0.25">
      <c r="A128" s="29"/>
      <c r="B128" s="46"/>
      <c r="C128" s="30" t="s">
        <v>294</v>
      </c>
      <c r="D128" s="25">
        <v>622600</v>
      </c>
    </row>
    <row r="129" spans="1:4" x14ac:dyDescent="0.25">
      <c r="A129" s="19"/>
      <c r="B129" s="47"/>
      <c r="C129" s="20" t="s">
        <v>295</v>
      </c>
      <c r="D129" s="21">
        <v>132900</v>
      </c>
    </row>
    <row r="130" spans="1:4" ht="15.75" thickBot="1" x14ac:dyDescent="0.3">
      <c r="A130" s="31"/>
      <c r="B130" s="48"/>
      <c r="C130" s="32"/>
      <c r="D130" s="23">
        <v>0</v>
      </c>
    </row>
    <row r="131" spans="1:4" ht="15.75" thickBot="1" x14ac:dyDescent="0.3">
      <c r="A131" s="8" t="s">
        <v>11</v>
      </c>
      <c r="B131" s="42"/>
      <c r="C131" s="9" t="s">
        <v>281</v>
      </c>
      <c r="D131" s="24">
        <v>1247000</v>
      </c>
    </row>
    <row r="132" spans="1:4" x14ac:dyDescent="0.25">
      <c r="A132" s="29"/>
      <c r="B132" s="46"/>
      <c r="C132" s="30"/>
      <c r="D132" s="25">
        <v>0</v>
      </c>
    </row>
    <row r="133" spans="1:4" ht="15.75" thickBot="1" x14ac:dyDescent="0.3">
      <c r="A133" s="4"/>
      <c r="B133" s="40"/>
      <c r="C133" s="5"/>
      <c r="D133" s="23">
        <v>0</v>
      </c>
    </row>
    <row r="134" spans="1:4" ht="15.75" thickBot="1" x14ac:dyDescent="0.3">
      <c r="A134" s="8"/>
      <c r="B134" s="42"/>
      <c r="C134" s="9" t="s">
        <v>260</v>
      </c>
      <c r="D134" s="24">
        <v>22872303.30013556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8"/>
  <sheetViews>
    <sheetView workbookViewId="0">
      <selection activeCell="F244" sqref="F244"/>
    </sheetView>
  </sheetViews>
  <sheetFormatPr defaultColWidth="8.85546875" defaultRowHeight="12" x14ac:dyDescent="0.2"/>
  <cols>
    <col min="1" max="1" width="9.42578125" style="65" customWidth="1"/>
    <col min="2" max="2" width="44.5703125" style="64" customWidth="1"/>
    <col min="3" max="3" width="15.5703125" style="54" customWidth="1"/>
    <col min="4" max="4" width="11.85546875" style="64" customWidth="1"/>
    <col min="5" max="5" width="15.5703125" style="54" customWidth="1"/>
    <col min="6" max="6" width="13.5703125" style="78" customWidth="1"/>
    <col min="7" max="7" width="13.42578125" style="79" customWidth="1"/>
    <col min="8" max="8" width="11.7109375" style="79" customWidth="1"/>
    <col min="9" max="9" width="12" style="79" customWidth="1"/>
    <col min="10" max="10" width="11" style="79" customWidth="1"/>
    <col min="11" max="11" width="11.28515625" style="79" customWidth="1"/>
    <col min="12" max="12" width="11.7109375" style="79" customWidth="1"/>
    <col min="13" max="13" width="12.85546875" style="79" customWidth="1"/>
    <col min="14" max="14" width="8.85546875" style="64"/>
    <col min="15" max="15" width="13.28515625" style="64" customWidth="1"/>
    <col min="16" max="16384" width="8.85546875" style="64"/>
  </cols>
  <sheetData>
    <row r="1" spans="1:13" x14ac:dyDescent="0.2">
      <c r="A1" s="57" t="s">
        <v>278</v>
      </c>
      <c r="F1" s="78" t="s">
        <v>334</v>
      </c>
    </row>
    <row r="2" spans="1:13" x14ac:dyDescent="0.2">
      <c r="A2" s="57" t="s">
        <v>279</v>
      </c>
    </row>
    <row r="3" spans="1:13" ht="12" customHeight="1" x14ac:dyDescent="0.2">
      <c r="B3" s="58"/>
      <c r="D3" s="58"/>
      <c r="F3" s="79"/>
    </row>
    <row r="4" spans="1:13" ht="14.45" customHeight="1" x14ac:dyDescent="0.25">
      <c r="A4" s="279" t="s">
        <v>514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3" ht="14.45" customHeight="1" x14ac:dyDescent="0.2">
      <c r="A5" s="280" t="s">
        <v>524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78"/>
    </row>
    <row r="6" spans="1:13" x14ac:dyDescent="0.2">
      <c r="A6" s="57"/>
    </row>
    <row r="7" spans="1:13" ht="15" customHeight="1" thickBot="1" x14ac:dyDescent="0.25">
      <c r="F7" s="281" t="s">
        <v>335</v>
      </c>
      <c r="G7" s="282"/>
      <c r="H7" s="282"/>
      <c r="I7" s="282"/>
      <c r="J7" s="282"/>
      <c r="K7" s="282"/>
      <c r="L7" s="282"/>
      <c r="M7" s="175"/>
    </row>
    <row r="8" spans="1:13" s="66" customFormat="1" ht="65.45" customHeight="1" thickBot="1" x14ac:dyDescent="0.3">
      <c r="A8" s="73" t="s">
        <v>277</v>
      </c>
      <c r="B8" s="74" t="s">
        <v>261</v>
      </c>
      <c r="C8" s="138" t="s">
        <v>521</v>
      </c>
      <c r="D8" s="148" t="s">
        <v>330</v>
      </c>
      <c r="E8" s="138" t="s">
        <v>522</v>
      </c>
      <c r="F8" s="111" t="s">
        <v>282</v>
      </c>
      <c r="G8" s="80" t="s">
        <v>505</v>
      </c>
      <c r="H8" s="80" t="s">
        <v>491</v>
      </c>
      <c r="I8" s="80" t="s">
        <v>492</v>
      </c>
      <c r="J8" s="80" t="s">
        <v>506</v>
      </c>
      <c r="K8" s="80" t="s">
        <v>507</v>
      </c>
      <c r="L8" s="149" t="s">
        <v>493</v>
      </c>
      <c r="M8" s="150" t="s">
        <v>508</v>
      </c>
    </row>
    <row r="9" spans="1:13" x14ac:dyDescent="0.2">
      <c r="A9" s="75"/>
      <c r="B9" s="104"/>
      <c r="C9" s="139"/>
      <c r="D9" s="172"/>
      <c r="E9" s="139"/>
      <c r="F9" s="112"/>
      <c r="G9" s="81"/>
      <c r="H9" s="81"/>
      <c r="I9" s="81"/>
      <c r="J9" s="81"/>
      <c r="K9" s="81"/>
      <c r="L9" s="81"/>
      <c r="M9" s="151"/>
    </row>
    <row r="10" spans="1:13" s="58" customFormat="1" ht="15.6" customHeight="1" x14ac:dyDescent="0.2">
      <c r="A10" s="68" t="s">
        <v>438</v>
      </c>
      <c r="B10" s="105"/>
      <c r="C10" s="140"/>
      <c r="D10" s="173"/>
      <c r="E10" s="140"/>
      <c r="F10" s="89"/>
      <c r="G10" s="82"/>
      <c r="H10" s="82"/>
      <c r="I10" s="82"/>
      <c r="J10" s="82"/>
      <c r="K10" s="82"/>
      <c r="L10" s="82"/>
      <c r="M10" s="153"/>
    </row>
    <row r="11" spans="1:13" s="58" customFormat="1" ht="15.6" customHeight="1" x14ac:dyDescent="0.2">
      <c r="A11" s="76">
        <v>6</v>
      </c>
      <c r="B11" s="106" t="s">
        <v>437</v>
      </c>
      <c r="C11" s="56">
        <v>50424637.460000001</v>
      </c>
      <c r="D11" s="154">
        <f t="shared" ref="D11:M11" si="0">+D24</f>
        <v>440902.00999999768</v>
      </c>
      <c r="E11" s="56">
        <f t="shared" si="0"/>
        <v>50865539.469999999</v>
      </c>
      <c r="F11" s="113">
        <f t="shared" si="0"/>
        <v>47270566.619999997</v>
      </c>
      <c r="G11" s="84">
        <f t="shared" si="0"/>
        <v>293767.96999999997</v>
      </c>
      <c r="H11" s="84">
        <f t="shared" si="0"/>
        <v>400406</v>
      </c>
      <c r="I11" s="84">
        <f t="shared" si="0"/>
        <v>350000</v>
      </c>
      <c r="J11" s="84">
        <f t="shared" si="0"/>
        <v>332738</v>
      </c>
      <c r="K11" s="84">
        <f t="shared" si="0"/>
        <v>643000</v>
      </c>
      <c r="L11" s="84">
        <f t="shared" si="0"/>
        <v>1575060.88</v>
      </c>
      <c r="M11" s="155">
        <f t="shared" si="0"/>
        <v>0</v>
      </c>
    </row>
    <row r="12" spans="1:13" s="58" customFormat="1" ht="15.6" customHeight="1" x14ac:dyDescent="0.2">
      <c r="A12" s="76">
        <v>7</v>
      </c>
      <c r="B12" s="107" t="s">
        <v>439</v>
      </c>
      <c r="C12" s="56">
        <v>0</v>
      </c>
      <c r="D12" s="154">
        <f t="shared" ref="D12:M12" si="1">+D49</f>
        <v>0</v>
      </c>
      <c r="E12" s="56">
        <f t="shared" si="1"/>
        <v>0</v>
      </c>
      <c r="F12" s="113">
        <f t="shared" si="1"/>
        <v>0</v>
      </c>
      <c r="G12" s="84">
        <f t="shared" si="1"/>
        <v>0</v>
      </c>
      <c r="H12" s="84">
        <f t="shared" si="1"/>
        <v>0</v>
      </c>
      <c r="I12" s="84">
        <f t="shared" si="1"/>
        <v>0</v>
      </c>
      <c r="J12" s="84">
        <f t="shared" si="1"/>
        <v>0</v>
      </c>
      <c r="K12" s="84">
        <f t="shared" si="1"/>
        <v>0</v>
      </c>
      <c r="L12" s="84">
        <f t="shared" si="1"/>
        <v>0</v>
      </c>
      <c r="M12" s="155">
        <f t="shared" si="1"/>
        <v>0</v>
      </c>
    </row>
    <row r="13" spans="1:13" s="58" customFormat="1" ht="15.6" customHeight="1" x14ac:dyDescent="0.2">
      <c r="A13" s="76">
        <v>3</v>
      </c>
      <c r="B13" s="108" t="s">
        <v>440</v>
      </c>
      <c r="C13" s="56">
        <v>51342111.609999999</v>
      </c>
      <c r="D13" s="154">
        <f t="shared" ref="D13:M13" si="2">+D57</f>
        <v>192252.0100000003</v>
      </c>
      <c r="E13" s="56">
        <f t="shared" si="2"/>
        <v>51534363.619999997</v>
      </c>
      <c r="F13" s="113">
        <f t="shared" si="2"/>
        <v>47270566.619999997</v>
      </c>
      <c r="G13" s="84">
        <f t="shared" si="2"/>
        <v>293767.97000000003</v>
      </c>
      <c r="H13" s="84">
        <f t="shared" si="2"/>
        <v>60000</v>
      </c>
      <c r="I13" s="84">
        <f t="shared" si="2"/>
        <v>350000</v>
      </c>
      <c r="J13" s="84">
        <f t="shared" si="2"/>
        <v>332738</v>
      </c>
      <c r="K13" s="84">
        <f t="shared" si="2"/>
        <v>643000</v>
      </c>
      <c r="L13" s="84">
        <f t="shared" si="2"/>
        <v>944410.88</v>
      </c>
      <c r="M13" s="155">
        <f t="shared" si="2"/>
        <v>1639880.15</v>
      </c>
    </row>
    <row r="14" spans="1:13" s="58" customFormat="1" ht="15.6" customHeight="1" x14ac:dyDescent="0.2">
      <c r="A14" s="76">
        <v>4</v>
      </c>
      <c r="B14" s="109" t="s">
        <v>441</v>
      </c>
      <c r="C14" s="56">
        <v>12189960</v>
      </c>
      <c r="D14" s="154">
        <f t="shared" ref="D14:M14" si="3">+D200</f>
        <v>248650</v>
      </c>
      <c r="E14" s="56">
        <f t="shared" si="3"/>
        <v>12438610</v>
      </c>
      <c r="F14" s="113">
        <f t="shared" si="3"/>
        <v>0</v>
      </c>
      <c r="G14" s="84">
        <f t="shared" si="3"/>
        <v>0</v>
      </c>
      <c r="H14" s="84">
        <f t="shared" si="3"/>
        <v>340406</v>
      </c>
      <c r="I14" s="84">
        <f t="shared" si="3"/>
        <v>0</v>
      </c>
      <c r="J14" s="84">
        <f t="shared" si="3"/>
        <v>0</v>
      </c>
      <c r="K14" s="84">
        <f t="shared" si="3"/>
        <v>0</v>
      </c>
      <c r="L14" s="84">
        <f t="shared" si="3"/>
        <v>630650</v>
      </c>
      <c r="M14" s="155">
        <f t="shared" si="3"/>
        <v>11467554</v>
      </c>
    </row>
    <row r="15" spans="1:13" s="58" customFormat="1" ht="15.6" customHeight="1" x14ac:dyDescent="0.2">
      <c r="A15" s="53"/>
      <c r="B15" s="60" t="s">
        <v>496</v>
      </c>
      <c r="C15" s="56">
        <v>-13107434.149999999</v>
      </c>
      <c r="D15" s="154">
        <f t="shared" ref="D15:M15" si="4">+D11+D12-D13-D14</f>
        <v>-2.6193447411060333E-9</v>
      </c>
      <c r="E15" s="56">
        <f t="shared" si="4"/>
        <v>-13107434.149999999</v>
      </c>
      <c r="F15" s="113">
        <f t="shared" si="4"/>
        <v>0</v>
      </c>
      <c r="G15" s="84">
        <f t="shared" si="4"/>
        <v>-5.8207660913467407E-11</v>
      </c>
      <c r="H15" s="84">
        <f t="shared" si="4"/>
        <v>0</v>
      </c>
      <c r="I15" s="84">
        <f t="shared" si="4"/>
        <v>0</v>
      </c>
      <c r="J15" s="84">
        <f t="shared" si="4"/>
        <v>0</v>
      </c>
      <c r="K15" s="84">
        <f t="shared" si="4"/>
        <v>0</v>
      </c>
      <c r="L15" s="84">
        <f t="shared" si="4"/>
        <v>0</v>
      </c>
      <c r="M15" s="155">
        <f t="shared" si="4"/>
        <v>-13107434.15</v>
      </c>
    </row>
    <row r="16" spans="1:13" s="58" customFormat="1" ht="16.899999999999999" customHeight="1" x14ac:dyDescent="0.2">
      <c r="A16" s="68" t="s">
        <v>442</v>
      </c>
      <c r="B16" s="105"/>
      <c r="C16" s="140"/>
      <c r="D16" s="152"/>
      <c r="E16" s="140"/>
      <c r="F16" s="89"/>
      <c r="G16" s="82"/>
      <c r="H16" s="82"/>
      <c r="I16" s="82"/>
      <c r="J16" s="82"/>
      <c r="K16" s="82"/>
      <c r="L16" s="82"/>
      <c r="M16" s="153"/>
    </row>
    <row r="17" spans="1:13" s="58" customFormat="1" ht="18" customHeight="1" x14ac:dyDescent="0.2">
      <c r="A17" s="76">
        <v>922</v>
      </c>
      <c r="B17" s="60" t="s">
        <v>497</v>
      </c>
      <c r="C17" s="56">
        <v>13107434.15</v>
      </c>
      <c r="D17" s="154">
        <f>+E17-C17</f>
        <v>0</v>
      </c>
      <c r="E17" s="56">
        <f>SUM(F17:M17)</f>
        <v>13107434.15</v>
      </c>
      <c r="F17" s="113"/>
      <c r="G17" s="84"/>
      <c r="H17" s="84"/>
      <c r="I17" s="84"/>
      <c r="J17" s="84"/>
      <c r="K17" s="84"/>
      <c r="L17" s="84"/>
      <c r="M17" s="155">
        <v>13107434.15</v>
      </c>
    </row>
    <row r="18" spans="1:13" s="58" customFormat="1" ht="17.45" customHeight="1" thickBot="1" x14ac:dyDescent="0.25">
      <c r="A18" s="77" t="s">
        <v>443</v>
      </c>
      <c r="B18" s="110"/>
      <c r="C18" s="141">
        <v>0</v>
      </c>
      <c r="D18" s="156">
        <f t="shared" ref="D18:M18" si="5">+D15+D17</f>
        <v>-2.6193447411060333E-9</v>
      </c>
      <c r="E18" s="141">
        <f t="shared" si="5"/>
        <v>0</v>
      </c>
      <c r="F18" s="114">
        <f t="shared" si="5"/>
        <v>0</v>
      </c>
      <c r="G18" s="114">
        <f t="shared" si="5"/>
        <v>-5.8207660913467407E-11</v>
      </c>
      <c r="H18" s="114">
        <f t="shared" si="5"/>
        <v>0</v>
      </c>
      <c r="I18" s="114">
        <f t="shared" si="5"/>
        <v>0</v>
      </c>
      <c r="J18" s="114">
        <f t="shared" si="5"/>
        <v>0</v>
      </c>
      <c r="K18" s="114">
        <f t="shared" si="5"/>
        <v>0</v>
      </c>
      <c r="L18" s="85">
        <f t="shared" si="5"/>
        <v>0</v>
      </c>
      <c r="M18" s="157">
        <f t="shared" si="5"/>
        <v>0</v>
      </c>
    </row>
    <row r="19" spans="1:13" ht="30.6" customHeight="1" thickBot="1" x14ac:dyDescent="0.25">
      <c r="G19" s="78"/>
      <c r="H19" s="78"/>
      <c r="I19" s="78"/>
      <c r="J19" s="78"/>
      <c r="K19" s="78"/>
      <c r="L19" s="78"/>
      <c r="M19" s="78"/>
    </row>
    <row r="20" spans="1:13" s="58" customFormat="1" ht="22.9" customHeight="1" thickBot="1" x14ac:dyDescent="0.3">
      <c r="A20" s="72" t="s">
        <v>494</v>
      </c>
      <c r="B20" s="67"/>
      <c r="C20" s="137">
        <v>63532071.609999999</v>
      </c>
      <c r="D20" s="158">
        <f t="shared" ref="D20:M20" si="6">+D22+D21</f>
        <v>440902.00999999768</v>
      </c>
      <c r="E20" s="137">
        <f t="shared" si="6"/>
        <v>63972973.619999997</v>
      </c>
      <c r="F20" s="134">
        <f t="shared" si="6"/>
        <v>47270566.619999997</v>
      </c>
      <c r="G20" s="135">
        <f t="shared" si="6"/>
        <v>293767.96999999997</v>
      </c>
      <c r="H20" s="135">
        <f t="shared" si="6"/>
        <v>400406</v>
      </c>
      <c r="I20" s="135">
        <f t="shared" si="6"/>
        <v>350000</v>
      </c>
      <c r="J20" s="135">
        <f t="shared" si="6"/>
        <v>332738</v>
      </c>
      <c r="K20" s="135">
        <f t="shared" si="6"/>
        <v>643000</v>
      </c>
      <c r="L20" s="135">
        <f t="shared" si="6"/>
        <v>1575060.88</v>
      </c>
      <c r="M20" s="159">
        <f t="shared" si="6"/>
        <v>13107434.15</v>
      </c>
    </row>
    <row r="21" spans="1:13" ht="18.600000000000001" customHeight="1" thickBot="1" x14ac:dyDescent="0.25">
      <c r="A21" s="52">
        <v>922</v>
      </c>
      <c r="B21" s="131" t="s">
        <v>498</v>
      </c>
      <c r="C21" s="133">
        <v>13107434.15</v>
      </c>
      <c r="D21" s="154">
        <f>+E21-C21</f>
        <v>0</v>
      </c>
      <c r="E21" s="133">
        <f t="shared" ref="E21:M21" si="7">+E17</f>
        <v>13107434.15</v>
      </c>
      <c r="F21" s="132">
        <f t="shared" si="7"/>
        <v>0</v>
      </c>
      <c r="G21" s="132">
        <f t="shared" si="7"/>
        <v>0</v>
      </c>
      <c r="H21" s="132">
        <f t="shared" si="7"/>
        <v>0</v>
      </c>
      <c r="I21" s="132">
        <f t="shared" si="7"/>
        <v>0</v>
      </c>
      <c r="J21" s="132">
        <f t="shared" si="7"/>
        <v>0</v>
      </c>
      <c r="K21" s="132">
        <f t="shared" si="7"/>
        <v>0</v>
      </c>
      <c r="L21" s="160">
        <f t="shared" si="7"/>
        <v>0</v>
      </c>
      <c r="M21" s="161">
        <f t="shared" si="7"/>
        <v>13107434.15</v>
      </c>
    </row>
    <row r="22" spans="1:13" s="58" customFormat="1" ht="18.600000000000001" customHeight="1" thickBot="1" x14ac:dyDescent="0.3">
      <c r="A22" s="72" t="s">
        <v>523</v>
      </c>
      <c r="B22" s="67"/>
      <c r="C22" s="137">
        <v>50424637.460000001</v>
      </c>
      <c r="D22" s="158">
        <f>+D24+D48</f>
        <v>440902.00999999768</v>
      </c>
      <c r="E22" s="137">
        <f t="shared" ref="E22:M22" si="8">+E24+E49</f>
        <v>50865539.469999999</v>
      </c>
      <c r="F22" s="134">
        <f t="shared" si="8"/>
        <v>47270566.619999997</v>
      </c>
      <c r="G22" s="135">
        <f t="shared" si="8"/>
        <v>293767.96999999997</v>
      </c>
      <c r="H22" s="135">
        <f t="shared" si="8"/>
        <v>400406</v>
      </c>
      <c r="I22" s="135">
        <f t="shared" si="8"/>
        <v>350000</v>
      </c>
      <c r="J22" s="135">
        <f t="shared" si="8"/>
        <v>332738</v>
      </c>
      <c r="K22" s="135">
        <f t="shared" si="8"/>
        <v>643000</v>
      </c>
      <c r="L22" s="135">
        <f t="shared" si="8"/>
        <v>1575060.88</v>
      </c>
      <c r="M22" s="159">
        <f t="shared" si="8"/>
        <v>0</v>
      </c>
    </row>
    <row r="23" spans="1:13" ht="13.15" customHeight="1" x14ac:dyDescent="0.2">
      <c r="A23" s="103"/>
      <c r="B23" s="115"/>
      <c r="C23" s="142"/>
      <c r="D23" s="162"/>
      <c r="E23" s="142"/>
      <c r="F23" s="86"/>
      <c r="G23" s="87"/>
      <c r="H23" s="87"/>
      <c r="I23" s="87"/>
      <c r="J23" s="87"/>
      <c r="K23" s="87"/>
      <c r="L23" s="87"/>
      <c r="M23" s="163"/>
    </row>
    <row r="24" spans="1:13" s="58" customFormat="1" ht="13.15" customHeight="1" x14ac:dyDescent="0.2">
      <c r="A24" s="68">
        <v>6</v>
      </c>
      <c r="B24" s="105" t="s">
        <v>316</v>
      </c>
      <c r="C24" s="140">
        <v>50424637.460000001</v>
      </c>
      <c r="D24" s="152">
        <f>+D26+D30+D33+D37+D40+D46</f>
        <v>440902.00999999768</v>
      </c>
      <c r="E24" s="140">
        <f t="shared" ref="E24:M24" si="9">+E30+E33+E37+E40+E46+E26</f>
        <v>50865539.469999999</v>
      </c>
      <c r="F24" s="89">
        <f t="shared" si="9"/>
        <v>47270566.619999997</v>
      </c>
      <c r="G24" s="82">
        <f t="shared" si="9"/>
        <v>293767.96999999997</v>
      </c>
      <c r="H24" s="82">
        <f t="shared" si="9"/>
        <v>400406</v>
      </c>
      <c r="I24" s="82">
        <f t="shared" si="9"/>
        <v>350000</v>
      </c>
      <c r="J24" s="82">
        <f t="shared" si="9"/>
        <v>332738</v>
      </c>
      <c r="K24" s="82">
        <f t="shared" si="9"/>
        <v>643000</v>
      </c>
      <c r="L24" s="82">
        <f t="shared" si="9"/>
        <v>1575060.88</v>
      </c>
      <c r="M24" s="153">
        <f t="shared" si="9"/>
        <v>0</v>
      </c>
    </row>
    <row r="25" spans="1:13" ht="9" customHeight="1" x14ac:dyDescent="0.2">
      <c r="A25" s="61"/>
      <c r="B25" s="116"/>
      <c r="C25" s="62"/>
      <c r="D25" s="164"/>
      <c r="E25" s="62"/>
      <c r="F25" s="90"/>
      <c r="G25" s="91"/>
      <c r="H25" s="91"/>
      <c r="I25" s="91"/>
      <c r="J25" s="91"/>
      <c r="K25" s="91"/>
      <c r="L25" s="91"/>
      <c r="M25" s="165"/>
    </row>
    <row r="26" spans="1:13" ht="13.15" customHeight="1" x14ac:dyDescent="0.2">
      <c r="A26" s="69">
        <v>63</v>
      </c>
      <c r="B26" s="117" t="s">
        <v>500</v>
      </c>
      <c r="C26" s="143">
        <v>301082.20999999996</v>
      </c>
      <c r="D26" s="166">
        <f t="shared" ref="D26:M26" si="10">SUM(D27:D28)</f>
        <v>6746.6399999999994</v>
      </c>
      <c r="E26" s="143">
        <f t="shared" si="10"/>
        <v>307828.84999999998</v>
      </c>
      <c r="F26" s="93">
        <f t="shared" si="10"/>
        <v>0</v>
      </c>
      <c r="G26" s="93">
        <f t="shared" si="10"/>
        <v>293767.96999999997</v>
      </c>
      <c r="H26" s="93">
        <f t="shared" si="10"/>
        <v>0</v>
      </c>
      <c r="I26" s="93">
        <f t="shared" si="10"/>
        <v>0</v>
      </c>
      <c r="J26" s="93">
        <f t="shared" si="10"/>
        <v>0</v>
      </c>
      <c r="K26" s="93">
        <f t="shared" si="10"/>
        <v>0</v>
      </c>
      <c r="L26" s="93">
        <f t="shared" si="10"/>
        <v>14060.88</v>
      </c>
      <c r="M26" s="167">
        <f t="shared" si="10"/>
        <v>0</v>
      </c>
    </row>
    <row r="27" spans="1:13" ht="21" customHeight="1" x14ac:dyDescent="0.2">
      <c r="A27" s="61">
        <v>63414</v>
      </c>
      <c r="B27" s="118" t="s">
        <v>499</v>
      </c>
      <c r="C27" s="62">
        <v>7314.24</v>
      </c>
      <c r="D27" s="164">
        <f>+E27-C27</f>
        <v>6746.6399999999994</v>
      </c>
      <c r="E27" s="62">
        <f>SUM(F27:M27)</f>
        <v>14060.88</v>
      </c>
      <c r="F27" s="90"/>
      <c r="G27" s="91"/>
      <c r="H27" s="91"/>
      <c r="I27" s="91"/>
      <c r="J27" s="91"/>
      <c r="K27" s="91"/>
      <c r="L27" s="91">
        <v>14060.88</v>
      </c>
      <c r="M27" s="165"/>
    </row>
    <row r="28" spans="1:13" ht="24.75" customHeight="1" x14ac:dyDescent="0.2">
      <c r="A28" s="61">
        <v>63811</v>
      </c>
      <c r="B28" s="118" t="s">
        <v>509</v>
      </c>
      <c r="C28" s="62">
        <v>293767.96999999997</v>
      </c>
      <c r="D28" s="164">
        <f>+E28-C28</f>
        <v>0</v>
      </c>
      <c r="E28" s="62">
        <f>SUM(F28:M28)</f>
        <v>293767.96999999997</v>
      </c>
      <c r="F28" s="90"/>
      <c r="G28" s="91">
        <v>293767.96999999997</v>
      </c>
      <c r="H28" s="91"/>
      <c r="I28" s="91"/>
      <c r="J28" s="91"/>
      <c r="K28" s="91"/>
      <c r="L28" s="91"/>
      <c r="M28" s="165"/>
    </row>
    <row r="29" spans="1:13" ht="11.25" customHeight="1" x14ac:dyDescent="0.2">
      <c r="A29" s="61"/>
      <c r="B29" s="116"/>
      <c r="C29" s="62"/>
      <c r="D29" s="174"/>
      <c r="E29" s="62"/>
      <c r="F29" s="90"/>
      <c r="G29" s="91"/>
      <c r="H29" s="91"/>
      <c r="I29" s="91"/>
      <c r="J29" s="91"/>
      <c r="K29" s="91"/>
      <c r="L29" s="91"/>
      <c r="M29" s="165"/>
    </row>
    <row r="30" spans="1:13" s="58" customFormat="1" ht="13.15" customHeight="1" x14ac:dyDescent="0.2">
      <c r="A30" s="69">
        <v>64</v>
      </c>
      <c r="B30" s="117" t="s">
        <v>444</v>
      </c>
      <c r="C30" s="143">
        <v>8000</v>
      </c>
      <c r="D30" s="166">
        <f t="shared" ref="D30:M30" si="11">+D31</f>
        <v>0</v>
      </c>
      <c r="E30" s="143">
        <f t="shared" si="11"/>
        <v>8000</v>
      </c>
      <c r="F30" s="93">
        <f t="shared" si="11"/>
        <v>0</v>
      </c>
      <c r="G30" s="102">
        <f t="shared" si="11"/>
        <v>0</v>
      </c>
      <c r="H30" s="102">
        <f t="shared" si="11"/>
        <v>0</v>
      </c>
      <c r="I30" s="102">
        <f t="shared" si="11"/>
        <v>0</v>
      </c>
      <c r="J30" s="102">
        <f t="shared" si="11"/>
        <v>0</v>
      </c>
      <c r="K30" s="102">
        <f t="shared" si="11"/>
        <v>0</v>
      </c>
      <c r="L30" s="102">
        <f t="shared" si="11"/>
        <v>8000</v>
      </c>
      <c r="M30" s="167">
        <f t="shared" si="11"/>
        <v>0</v>
      </c>
    </row>
    <row r="31" spans="1:13" ht="13.15" customHeight="1" x14ac:dyDescent="0.2">
      <c r="A31" s="61">
        <v>6413</v>
      </c>
      <c r="B31" s="118" t="s">
        <v>336</v>
      </c>
      <c r="C31" s="62">
        <v>8000</v>
      </c>
      <c r="D31" s="164">
        <f>+E31-C31</f>
        <v>0</v>
      </c>
      <c r="E31" s="62">
        <f>SUM(F31:M31)</f>
        <v>8000</v>
      </c>
      <c r="F31" s="90"/>
      <c r="G31" s="91"/>
      <c r="H31" s="91"/>
      <c r="I31" s="91"/>
      <c r="J31" s="91"/>
      <c r="K31" s="91"/>
      <c r="L31" s="91">
        <v>8000</v>
      </c>
      <c r="M31" s="165"/>
    </row>
    <row r="32" spans="1:13" ht="7.15" customHeight="1" x14ac:dyDescent="0.2">
      <c r="A32" s="61"/>
      <c r="B32" s="118"/>
      <c r="C32" s="62"/>
      <c r="D32" s="164"/>
      <c r="E32" s="62"/>
      <c r="F32" s="90"/>
      <c r="G32" s="91"/>
      <c r="H32" s="91"/>
      <c r="I32" s="91"/>
      <c r="J32" s="91"/>
      <c r="K32" s="91"/>
      <c r="L32" s="91"/>
      <c r="M32" s="165"/>
    </row>
    <row r="33" spans="1:15" s="58" customFormat="1" ht="13.15" customHeight="1" x14ac:dyDescent="0.2">
      <c r="A33" s="69">
        <v>65</v>
      </c>
      <c r="B33" s="117" t="s">
        <v>445</v>
      </c>
      <c r="C33" s="143">
        <v>948201.82</v>
      </c>
      <c r="D33" s="166">
        <f t="shared" ref="D33:M33" si="12">SUM(D34:D35)</f>
        <v>44798.180000000051</v>
      </c>
      <c r="E33" s="143">
        <f t="shared" si="12"/>
        <v>993000</v>
      </c>
      <c r="F33" s="93">
        <f t="shared" si="12"/>
        <v>0</v>
      </c>
      <c r="G33" s="102">
        <f t="shared" si="12"/>
        <v>0</v>
      </c>
      <c r="H33" s="102">
        <f t="shared" si="12"/>
        <v>0</v>
      </c>
      <c r="I33" s="102">
        <f t="shared" si="12"/>
        <v>0</v>
      </c>
      <c r="J33" s="102">
        <f t="shared" si="12"/>
        <v>0</v>
      </c>
      <c r="K33" s="102">
        <f t="shared" si="12"/>
        <v>643000</v>
      </c>
      <c r="L33" s="102">
        <f t="shared" si="12"/>
        <v>350000</v>
      </c>
      <c r="M33" s="167">
        <f t="shared" si="12"/>
        <v>0</v>
      </c>
    </row>
    <row r="34" spans="1:15" ht="13.15" customHeight="1" x14ac:dyDescent="0.2">
      <c r="A34" s="61">
        <v>65264</v>
      </c>
      <c r="B34" s="118" t="s">
        <v>495</v>
      </c>
      <c r="C34" s="62">
        <v>598201.81999999995</v>
      </c>
      <c r="D34" s="164">
        <f>+E34-C34</f>
        <v>44798.180000000051</v>
      </c>
      <c r="E34" s="62">
        <f>SUM(F34:M34)</f>
        <v>643000</v>
      </c>
      <c r="F34" s="90"/>
      <c r="G34" s="91"/>
      <c r="H34" s="91"/>
      <c r="I34" s="91"/>
      <c r="J34" s="91"/>
      <c r="K34" s="91">
        <v>643000</v>
      </c>
      <c r="L34" s="91"/>
      <c r="M34" s="165"/>
    </row>
    <row r="35" spans="1:15" ht="13.15" customHeight="1" x14ac:dyDescent="0.2">
      <c r="A35" s="61">
        <v>65267</v>
      </c>
      <c r="B35" s="118" t="s">
        <v>337</v>
      </c>
      <c r="C35" s="62">
        <v>350000</v>
      </c>
      <c r="D35" s="164">
        <f>+E35-C35</f>
        <v>0</v>
      </c>
      <c r="E35" s="62">
        <f>SUM(F35:M35)</f>
        <v>350000</v>
      </c>
      <c r="F35" s="90"/>
      <c r="G35" s="91"/>
      <c r="H35" s="91"/>
      <c r="I35" s="91"/>
      <c r="J35" s="91"/>
      <c r="K35" s="91"/>
      <c r="L35" s="91">
        <f>300000+50000</f>
        <v>350000</v>
      </c>
      <c r="M35" s="165"/>
    </row>
    <row r="36" spans="1:15" ht="6.6" customHeight="1" x14ac:dyDescent="0.2">
      <c r="A36" s="61"/>
      <c r="B36" s="118"/>
      <c r="C36" s="62"/>
      <c r="D36" s="164"/>
      <c r="E36" s="62"/>
      <c r="F36" s="90"/>
      <c r="G36" s="91"/>
      <c r="H36" s="91"/>
      <c r="I36" s="91"/>
      <c r="J36" s="91"/>
      <c r="K36" s="91"/>
      <c r="L36" s="91"/>
      <c r="M36" s="165"/>
    </row>
    <row r="37" spans="1:15" s="58" customFormat="1" ht="13.15" customHeight="1" x14ac:dyDescent="0.2">
      <c r="A37" s="69">
        <v>66</v>
      </c>
      <c r="B37" s="117" t="s">
        <v>446</v>
      </c>
      <c r="C37" s="143">
        <v>1353989</v>
      </c>
      <c r="D37" s="166">
        <f t="shared" ref="D37:M37" si="13">+D38</f>
        <v>-153989</v>
      </c>
      <c r="E37" s="143">
        <f t="shared" si="13"/>
        <v>1200000</v>
      </c>
      <c r="F37" s="93">
        <f t="shared" si="13"/>
        <v>0</v>
      </c>
      <c r="G37" s="102">
        <f t="shared" si="13"/>
        <v>0</v>
      </c>
      <c r="H37" s="102">
        <f t="shared" si="13"/>
        <v>0</v>
      </c>
      <c r="I37" s="102">
        <f t="shared" si="13"/>
        <v>0</v>
      </c>
      <c r="J37" s="102">
        <f t="shared" si="13"/>
        <v>0</v>
      </c>
      <c r="K37" s="102">
        <f t="shared" si="13"/>
        <v>0</v>
      </c>
      <c r="L37" s="102">
        <f t="shared" si="13"/>
        <v>1200000</v>
      </c>
      <c r="M37" s="167">
        <f t="shared" si="13"/>
        <v>0</v>
      </c>
    </row>
    <row r="38" spans="1:15" ht="13.15" customHeight="1" x14ac:dyDescent="0.2">
      <c r="A38" s="61">
        <v>66151</v>
      </c>
      <c r="B38" s="118" t="s">
        <v>338</v>
      </c>
      <c r="C38" s="62">
        <v>1353989</v>
      </c>
      <c r="D38" s="164">
        <f>+E38-C38</f>
        <v>-153989</v>
      </c>
      <c r="E38" s="62">
        <v>1200000</v>
      </c>
      <c r="F38" s="90"/>
      <c r="G38" s="91"/>
      <c r="H38" s="91"/>
      <c r="I38" s="91"/>
      <c r="J38" s="91"/>
      <c r="K38" s="91"/>
      <c r="L38" s="91">
        <v>1200000</v>
      </c>
      <c r="M38" s="165"/>
    </row>
    <row r="39" spans="1:15" ht="7.15" customHeight="1" x14ac:dyDescent="0.2">
      <c r="A39" s="61"/>
      <c r="B39" s="118"/>
      <c r="C39" s="62"/>
      <c r="D39" s="164"/>
      <c r="E39" s="62"/>
      <c r="F39" s="90"/>
      <c r="G39" s="91"/>
      <c r="H39" s="91"/>
      <c r="I39" s="91"/>
      <c r="J39" s="91"/>
      <c r="K39" s="91"/>
      <c r="L39" s="91"/>
      <c r="M39" s="165"/>
    </row>
    <row r="40" spans="1:15" s="58" customFormat="1" ht="13.15" customHeight="1" x14ac:dyDescent="0.2">
      <c r="A40" s="69">
        <v>67</v>
      </c>
      <c r="B40" s="117" t="s">
        <v>447</v>
      </c>
      <c r="C40" s="143">
        <v>47810364.43</v>
      </c>
      <c r="D40" s="166">
        <f t="shared" ref="D40:M40" si="14">SUM(D41:D44)</f>
        <v>543346.18999999762</v>
      </c>
      <c r="E40" s="143">
        <f t="shared" si="14"/>
        <v>48353710.619999997</v>
      </c>
      <c r="F40" s="93">
        <f t="shared" si="14"/>
        <v>47270566.619999997</v>
      </c>
      <c r="G40" s="102">
        <f t="shared" si="14"/>
        <v>0</v>
      </c>
      <c r="H40" s="102">
        <f t="shared" si="14"/>
        <v>400406</v>
      </c>
      <c r="I40" s="102">
        <f t="shared" si="14"/>
        <v>350000</v>
      </c>
      <c r="J40" s="102">
        <f t="shared" si="14"/>
        <v>332738</v>
      </c>
      <c r="K40" s="102">
        <f t="shared" si="14"/>
        <v>0</v>
      </c>
      <c r="L40" s="102">
        <f t="shared" si="14"/>
        <v>0</v>
      </c>
      <c r="M40" s="167">
        <f t="shared" si="14"/>
        <v>0</v>
      </c>
    </row>
    <row r="41" spans="1:15" ht="13.15" customHeight="1" x14ac:dyDescent="0.2">
      <c r="A41" s="61">
        <v>67111</v>
      </c>
      <c r="B41" s="118" t="s">
        <v>339</v>
      </c>
      <c r="C41" s="62">
        <v>742738</v>
      </c>
      <c r="D41" s="164">
        <f>+E41-C41</f>
        <v>0</v>
      </c>
      <c r="E41" s="62">
        <f>SUM(F41:M41)</f>
        <v>742738</v>
      </c>
      <c r="F41" s="90"/>
      <c r="G41" s="91"/>
      <c r="H41" s="91">
        <v>60000</v>
      </c>
      <c r="I41" s="91">
        <v>350000</v>
      </c>
      <c r="J41" s="147">
        <v>332738</v>
      </c>
      <c r="K41" s="91"/>
      <c r="L41" s="91"/>
      <c r="M41" s="165"/>
    </row>
    <row r="42" spans="1:15" ht="13.15" customHeight="1" x14ac:dyDescent="0.2">
      <c r="A42" s="61">
        <v>67121</v>
      </c>
      <c r="B42" s="118" t="s">
        <v>340</v>
      </c>
      <c r="C42" s="62">
        <v>340406</v>
      </c>
      <c r="D42" s="164">
        <f>+E42-C42</f>
        <v>0</v>
      </c>
      <c r="E42" s="62">
        <f>SUM(F42:M42)</f>
        <v>340406</v>
      </c>
      <c r="F42" s="90"/>
      <c r="G42" s="91"/>
      <c r="H42" s="91">
        <v>340406</v>
      </c>
      <c r="I42" s="91"/>
      <c r="J42" s="91"/>
      <c r="K42" s="91"/>
      <c r="L42" s="91"/>
      <c r="M42" s="165"/>
    </row>
    <row r="43" spans="1:15" ht="13.15" customHeight="1" x14ac:dyDescent="0.2">
      <c r="A43" s="61">
        <v>67311</v>
      </c>
      <c r="B43" s="118" t="s">
        <v>341</v>
      </c>
      <c r="C43" s="62">
        <v>40091653.810000002</v>
      </c>
      <c r="D43" s="164">
        <f>+E43-C43</f>
        <v>543346.18999999762</v>
      </c>
      <c r="E43" s="62">
        <f>SUM(F43:M43)</f>
        <v>40635000</v>
      </c>
      <c r="F43" s="90">
        <v>40635000</v>
      </c>
      <c r="G43" s="91"/>
      <c r="H43" s="91"/>
      <c r="I43" s="91"/>
      <c r="J43" s="91"/>
      <c r="K43" s="91"/>
      <c r="L43" s="91"/>
      <c r="M43" s="165"/>
    </row>
    <row r="44" spans="1:15" ht="13.15" customHeight="1" x14ac:dyDescent="0.2">
      <c r="A44" s="61">
        <v>67311</v>
      </c>
      <c r="B44" s="118" t="s">
        <v>342</v>
      </c>
      <c r="C44" s="62">
        <v>6635566.6200000001</v>
      </c>
      <c r="D44" s="164">
        <f>+E44-C44</f>
        <v>0</v>
      </c>
      <c r="E44" s="62">
        <f>SUM(F44:M44)</f>
        <v>6635566.6200000001</v>
      </c>
      <c r="F44" s="90">
        <v>6635566.6200000001</v>
      </c>
      <c r="G44" s="91"/>
      <c r="H44" s="91"/>
      <c r="I44" s="91"/>
      <c r="J44" s="91"/>
      <c r="K44" s="91"/>
      <c r="L44" s="91"/>
      <c r="M44" s="165"/>
    </row>
    <row r="45" spans="1:15" ht="7.15" customHeight="1" x14ac:dyDescent="0.2">
      <c r="A45" s="61"/>
      <c r="B45" s="118"/>
      <c r="C45" s="62"/>
      <c r="D45" s="164"/>
      <c r="E45" s="62"/>
      <c r="F45" s="90"/>
      <c r="G45" s="91"/>
      <c r="H45" s="91"/>
      <c r="I45" s="91"/>
      <c r="J45" s="91"/>
      <c r="K45" s="91"/>
      <c r="L45" s="91"/>
      <c r="M45" s="165"/>
    </row>
    <row r="46" spans="1:15" s="58" customFormat="1" ht="13.15" customHeight="1" x14ac:dyDescent="0.2">
      <c r="A46" s="69">
        <v>68</v>
      </c>
      <c r="B46" s="117" t="s">
        <v>448</v>
      </c>
      <c r="C46" s="143">
        <v>3000</v>
      </c>
      <c r="D46" s="166">
        <f t="shared" ref="D46:M46" si="15">+D47</f>
        <v>0</v>
      </c>
      <c r="E46" s="143">
        <f t="shared" si="15"/>
        <v>3000</v>
      </c>
      <c r="F46" s="93">
        <f t="shared" si="15"/>
        <v>0</v>
      </c>
      <c r="G46" s="102">
        <f t="shared" si="15"/>
        <v>0</v>
      </c>
      <c r="H46" s="102">
        <f t="shared" si="15"/>
        <v>0</v>
      </c>
      <c r="I46" s="102">
        <f t="shared" si="15"/>
        <v>0</v>
      </c>
      <c r="J46" s="102">
        <f t="shared" si="15"/>
        <v>0</v>
      </c>
      <c r="K46" s="102">
        <f t="shared" si="15"/>
        <v>0</v>
      </c>
      <c r="L46" s="102">
        <f t="shared" si="15"/>
        <v>3000</v>
      </c>
      <c r="M46" s="167">
        <f t="shared" si="15"/>
        <v>0</v>
      </c>
    </row>
    <row r="47" spans="1:15" ht="13.15" customHeight="1" x14ac:dyDescent="0.2">
      <c r="A47" s="61">
        <v>68311</v>
      </c>
      <c r="B47" s="118" t="s">
        <v>343</v>
      </c>
      <c r="C47" s="62">
        <v>3000</v>
      </c>
      <c r="D47" s="164">
        <f>+E47-C47</f>
        <v>0</v>
      </c>
      <c r="E47" s="62">
        <f>SUM(F47:M47)</f>
        <v>3000</v>
      </c>
      <c r="F47" s="90"/>
      <c r="G47" s="91"/>
      <c r="H47" s="91"/>
      <c r="I47" s="91"/>
      <c r="J47" s="91"/>
      <c r="K47" s="91"/>
      <c r="L47" s="91">
        <v>3000</v>
      </c>
      <c r="M47" s="165"/>
      <c r="O47" s="58"/>
    </row>
    <row r="48" spans="1:15" ht="13.15" customHeight="1" x14ac:dyDescent="0.2">
      <c r="A48" s="61"/>
      <c r="B48" s="118"/>
      <c r="C48" s="62"/>
      <c r="D48" s="164"/>
      <c r="E48" s="62"/>
      <c r="F48" s="90"/>
      <c r="G48" s="91"/>
      <c r="H48" s="91"/>
      <c r="I48" s="91"/>
      <c r="J48" s="91"/>
      <c r="K48" s="91"/>
      <c r="L48" s="91"/>
      <c r="M48" s="165"/>
    </row>
    <row r="49" spans="1:16" s="58" customFormat="1" ht="13.15" customHeight="1" x14ac:dyDescent="0.2">
      <c r="A49" s="68">
        <v>7</v>
      </c>
      <c r="B49" s="119" t="s">
        <v>449</v>
      </c>
      <c r="C49" s="140">
        <v>0</v>
      </c>
      <c r="D49" s="152">
        <f t="shared" ref="D49:M49" si="16">+D51</f>
        <v>0</v>
      </c>
      <c r="E49" s="140">
        <f t="shared" si="16"/>
        <v>0</v>
      </c>
      <c r="F49" s="89">
        <f t="shared" si="16"/>
        <v>0</v>
      </c>
      <c r="G49" s="82">
        <f t="shared" si="16"/>
        <v>0</v>
      </c>
      <c r="H49" s="82">
        <f t="shared" si="16"/>
        <v>0</v>
      </c>
      <c r="I49" s="82">
        <f t="shared" si="16"/>
        <v>0</v>
      </c>
      <c r="J49" s="82">
        <f t="shared" si="16"/>
        <v>0</v>
      </c>
      <c r="K49" s="82">
        <f t="shared" si="16"/>
        <v>0</v>
      </c>
      <c r="L49" s="82">
        <f t="shared" si="16"/>
        <v>0</v>
      </c>
      <c r="M49" s="153">
        <f t="shared" si="16"/>
        <v>0</v>
      </c>
    </row>
    <row r="50" spans="1:16" ht="7.9" customHeight="1" x14ac:dyDescent="0.2">
      <c r="A50" s="61"/>
      <c r="B50" s="118"/>
      <c r="C50" s="62"/>
      <c r="D50" s="164"/>
      <c r="E50" s="62"/>
      <c r="F50" s="90"/>
      <c r="G50" s="91"/>
      <c r="H50" s="91"/>
      <c r="I50" s="91"/>
      <c r="J50" s="91"/>
      <c r="K50" s="91"/>
      <c r="L50" s="91"/>
      <c r="M50" s="165"/>
      <c r="O50" s="58"/>
    </row>
    <row r="51" spans="1:16" s="58" customFormat="1" ht="13.15" customHeight="1" x14ac:dyDescent="0.2">
      <c r="A51" s="69">
        <v>72</v>
      </c>
      <c r="B51" s="120" t="s">
        <v>450</v>
      </c>
      <c r="C51" s="143">
        <v>0</v>
      </c>
      <c r="D51" s="166">
        <f t="shared" ref="D51:M51" si="17">+D52</f>
        <v>0</v>
      </c>
      <c r="E51" s="143">
        <f t="shared" si="17"/>
        <v>0</v>
      </c>
      <c r="F51" s="93">
        <f t="shared" si="17"/>
        <v>0</v>
      </c>
      <c r="G51" s="102">
        <f t="shared" si="17"/>
        <v>0</v>
      </c>
      <c r="H51" s="102">
        <f t="shared" si="17"/>
        <v>0</v>
      </c>
      <c r="I51" s="102">
        <f t="shared" si="17"/>
        <v>0</v>
      </c>
      <c r="J51" s="102">
        <f t="shared" si="17"/>
        <v>0</v>
      </c>
      <c r="K51" s="102">
        <f t="shared" si="17"/>
        <v>0</v>
      </c>
      <c r="L51" s="102">
        <f t="shared" si="17"/>
        <v>0</v>
      </c>
      <c r="M51" s="167">
        <f t="shared" si="17"/>
        <v>0</v>
      </c>
    </row>
    <row r="52" spans="1:16" ht="13.15" customHeight="1" thickBot="1" x14ac:dyDescent="0.25">
      <c r="A52" s="71">
        <v>72319</v>
      </c>
      <c r="B52" s="122" t="s">
        <v>344</v>
      </c>
      <c r="C52" s="144">
        <v>0</v>
      </c>
      <c r="D52" s="168">
        <f>+E52-C52</f>
        <v>0</v>
      </c>
      <c r="E52" s="144">
        <f>SUM(F52:M52)</f>
        <v>0</v>
      </c>
      <c r="F52" s="95"/>
      <c r="G52" s="96"/>
      <c r="H52" s="96"/>
      <c r="I52" s="96"/>
      <c r="J52" s="96"/>
      <c r="K52" s="96"/>
      <c r="L52" s="96"/>
      <c r="M52" s="169"/>
      <c r="O52" s="58"/>
    </row>
    <row r="53" spans="1:16" x14ac:dyDescent="0.2">
      <c r="O53" s="58"/>
    </row>
    <row r="54" spans="1:16" ht="12.75" thickBot="1" x14ac:dyDescent="0.25">
      <c r="F54" s="54"/>
      <c r="G54" s="54"/>
      <c r="H54" s="54"/>
      <c r="I54" s="54"/>
      <c r="J54" s="54"/>
      <c r="K54" s="54"/>
      <c r="L54" s="54"/>
      <c r="M54" s="54"/>
      <c r="O54" s="58"/>
    </row>
    <row r="55" spans="1:16" s="58" customFormat="1" ht="24" customHeight="1" thickBot="1" x14ac:dyDescent="0.3">
      <c r="A55" s="72" t="s">
        <v>451</v>
      </c>
      <c r="B55" s="67"/>
      <c r="C55" s="137">
        <v>63532071.609999999</v>
      </c>
      <c r="D55" s="158">
        <f t="shared" ref="D55:M55" si="18">+D57+D200</f>
        <v>440902.0100000003</v>
      </c>
      <c r="E55" s="137">
        <f t="shared" si="18"/>
        <v>63972973.619999997</v>
      </c>
      <c r="F55" s="134">
        <f t="shared" si="18"/>
        <v>47270566.619999997</v>
      </c>
      <c r="G55" s="135">
        <f t="shared" si="18"/>
        <v>293767.97000000003</v>
      </c>
      <c r="H55" s="135">
        <f t="shared" si="18"/>
        <v>400406</v>
      </c>
      <c r="I55" s="135">
        <f t="shared" si="18"/>
        <v>350000</v>
      </c>
      <c r="J55" s="135">
        <f t="shared" si="18"/>
        <v>332738</v>
      </c>
      <c r="K55" s="135">
        <f t="shared" si="18"/>
        <v>643000</v>
      </c>
      <c r="L55" s="176">
        <f t="shared" si="18"/>
        <v>1575060.88</v>
      </c>
      <c r="M55" s="136">
        <f t="shared" si="18"/>
        <v>13107434.15</v>
      </c>
    </row>
    <row r="56" spans="1:16" ht="13.15" customHeight="1" x14ac:dyDescent="0.2">
      <c r="A56" s="103"/>
      <c r="B56" s="115"/>
      <c r="C56" s="142"/>
      <c r="D56" s="162"/>
      <c r="E56" s="142"/>
      <c r="F56" s="86"/>
      <c r="G56" s="87"/>
      <c r="H56" s="87"/>
      <c r="I56" s="87"/>
      <c r="J56" s="87"/>
      <c r="K56" s="87"/>
      <c r="L56" s="177"/>
      <c r="M56" s="88"/>
      <c r="O56" s="58"/>
    </row>
    <row r="57" spans="1:16" s="58" customFormat="1" ht="13.15" customHeight="1" x14ac:dyDescent="0.2">
      <c r="A57" s="68">
        <v>3</v>
      </c>
      <c r="B57" s="105" t="s">
        <v>331</v>
      </c>
      <c r="C57" s="140">
        <v>51342111.609999999</v>
      </c>
      <c r="D57" s="152">
        <f t="shared" ref="D57:M57" si="19">+D59+D76+D185+D194</f>
        <v>192252.0100000003</v>
      </c>
      <c r="E57" s="140">
        <f t="shared" si="19"/>
        <v>51534363.619999997</v>
      </c>
      <c r="F57" s="89">
        <f t="shared" si="19"/>
        <v>47270566.619999997</v>
      </c>
      <c r="G57" s="82">
        <f t="shared" si="19"/>
        <v>293767.97000000003</v>
      </c>
      <c r="H57" s="82">
        <f t="shared" si="19"/>
        <v>60000</v>
      </c>
      <c r="I57" s="82">
        <f t="shared" si="19"/>
        <v>350000</v>
      </c>
      <c r="J57" s="82">
        <f t="shared" si="19"/>
        <v>332738</v>
      </c>
      <c r="K57" s="82">
        <f t="shared" si="19"/>
        <v>643000</v>
      </c>
      <c r="L57" s="178">
        <f t="shared" si="19"/>
        <v>944410.88</v>
      </c>
      <c r="M57" s="83">
        <f t="shared" si="19"/>
        <v>1639880.15</v>
      </c>
    </row>
    <row r="58" spans="1:16" ht="13.15" customHeight="1" x14ac:dyDescent="0.2">
      <c r="A58" s="61"/>
      <c r="B58" s="116"/>
      <c r="C58" s="62"/>
      <c r="D58" s="164"/>
      <c r="E58" s="62"/>
      <c r="F58" s="90"/>
      <c r="G58" s="91"/>
      <c r="H58" s="91"/>
      <c r="I58" s="91"/>
      <c r="J58" s="91"/>
      <c r="K58" s="91"/>
      <c r="L58" s="179"/>
      <c r="M58" s="92"/>
      <c r="O58" s="58"/>
    </row>
    <row r="59" spans="1:16" s="58" customFormat="1" ht="13.15" customHeight="1" x14ac:dyDescent="0.2">
      <c r="A59" s="69">
        <v>31</v>
      </c>
      <c r="B59" s="117" t="s">
        <v>452</v>
      </c>
      <c r="C59" s="143">
        <v>35197471.369999997</v>
      </c>
      <c r="D59" s="166">
        <f t="shared" ref="D59:M59" si="20">+D60+D62+D70+D73</f>
        <v>149828.87000000029</v>
      </c>
      <c r="E59" s="143">
        <f t="shared" si="20"/>
        <v>35347300.239999995</v>
      </c>
      <c r="F59" s="93">
        <f t="shared" si="20"/>
        <v>32591748.27</v>
      </c>
      <c r="G59" s="102">
        <f t="shared" si="20"/>
        <v>277269.58</v>
      </c>
      <c r="H59" s="102">
        <f t="shared" si="20"/>
        <v>0</v>
      </c>
      <c r="I59" s="102">
        <f t="shared" si="20"/>
        <v>200000</v>
      </c>
      <c r="J59" s="102">
        <f t="shared" si="20"/>
        <v>332738</v>
      </c>
      <c r="K59" s="102">
        <f t="shared" si="20"/>
        <v>643000</v>
      </c>
      <c r="L59" s="180">
        <f t="shared" si="20"/>
        <v>612664.24</v>
      </c>
      <c r="M59" s="94">
        <f t="shared" si="20"/>
        <v>689880.15</v>
      </c>
      <c r="P59" s="64"/>
    </row>
    <row r="60" spans="1:16" s="58" customFormat="1" ht="13.15" customHeight="1" x14ac:dyDescent="0.2">
      <c r="A60" s="99">
        <v>3111</v>
      </c>
      <c r="B60" s="123" t="s">
        <v>346</v>
      </c>
      <c r="C60" s="145">
        <v>28942535.879999995</v>
      </c>
      <c r="D60" s="170">
        <f t="shared" ref="D60:M60" si="21">+D61</f>
        <v>152396.0700000003</v>
      </c>
      <c r="E60" s="145">
        <f t="shared" si="21"/>
        <v>29094931.949999996</v>
      </c>
      <c r="F60" s="129">
        <f t="shared" si="21"/>
        <v>26345958.32</v>
      </c>
      <c r="G60" s="97">
        <f t="shared" si="21"/>
        <v>270691.24</v>
      </c>
      <c r="H60" s="97">
        <f t="shared" si="21"/>
        <v>0</v>
      </c>
      <c r="I60" s="97">
        <f t="shared" si="21"/>
        <v>200000</v>
      </c>
      <c r="J60" s="97">
        <f t="shared" si="21"/>
        <v>332738</v>
      </c>
      <c r="K60" s="97">
        <f t="shared" si="21"/>
        <v>643000</v>
      </c>
      <c r="L60" s="181">
        <f t="shared" si="21"/>
        <v>612664.24</v>
      </c>
      <c r="M60" s="100">
        <f t="shared" si="21"/>
        <v>689880.15</v>
      </c>
      <c r="P60" s="64"/>
    </row>
    <row r="61" spans="1:16" ht="13.15" customHeight="1" x14ac:dyDescent="0.2">
      <c r="A61" s="70">
        <v>31111</v>
      </c>
      <c r="B61" s="124" t="s">
        <v>345</v>
      </c>
      <c r="C61" s="62">
        <v>28942535.879999995</v>
      </c>
      <c r="D61" s="164">
        <f>+E61-C61</f>
        <v>152396.0700000003</v>
      </c>
      <c r="E61" s="62">
        <f>SUM(F61:M61)</f>
        <v>29094931.949999996</v>
      </c>
      <c r="F61" s="90">
        <v>26345958.32</v>
      </c>
      <c r="G61" s="91">
        <v>270691.24</v>
      </c>
      <c r="H61" s="91">
        <v>0</v>
      </c>
      <c r="I61" s="91">
        <v>200000</v>
      </c>
      <c r="J61" s="91">
        <v>332738</v>
      </c>
      <c r="K61" s="91">
        <f>504400+128600+10000</f>
        <v>643000</v>
      </c>
      <c r="L61" s="179">
        <v>612664.24</v>
      </c>
      <c r="M61" s="92">
        <v>689880.15</v>
      </c>
      <c r="O61" s="58"/>
    </row>
    <row r="62" spans="1:16" s="58" customFormat="1" ht="13.15" customHeight="1" x14ac:dyDescent="0.2">
      <c r="A62" s="99">
        <v>3121</v>
      </c>
      <c r="B62" s="123" t="s">
        <v>352</v>
      </c>
      <c r="C62" s="145">
        <v>1316250</v>
      </c>
      <c r="D62" s="170">
        <f t="shared" ref="D62:M62" si="22">SUM(D63:D69)</f>
        <v>-130000</v>
      </c>
      <c r="E62" s="145">
        <f t="shared" si="22"/>
        <v>1186250</v>
      </c>
      <c r="F62" s="129">
        <f t="shared" si="22"/>
        <v>1183750</v>
      </c>
      <c r="G62" s="97">
        <f t="shared" si="22"/>
        <v>2500</v>
      </c>
      <c r="H62" s="97">
        <f t="shared" si="22"/>
        <v>0</v>
      </c>
      <c r="I62" s="97">
        <f t="shared" si="22"/>
        <v>0</v>
      </c>
      <c r="J62" s="97">
        <f t="shared" si="22"/>
        <v>0</v>
      </c>
      <c r="K62" s="97">
        <f t="shared" si="22"/>
        <v>0</v>
      </c>
      <c r="L62" s="181">
        <f t="shared" si="22"/>
        <v>0</v>
      </c>
      <c r="M62" s="100">
        <f t="shared" si="22"/>
        <v>0</v>
      </c>
      <c r="P62" s="64"/>
    </row>
    <row r="63" spans="1:16" ht="13.15" customHeight="1" x14ac:dyDescent="0.2">
      <c r="A63" s="70">
        <v>31212</v>
      </c>
      <c r="B63" s="124" t="s">
        <v>347</v>
      </c>
      <c r="C63" s="62">
        <v>230000</v>
      </c>
      <c r="D63" s="164">
        <f t="shared" ref="D63:D68" si="23">+E63-C63</f>
        <v>-130000</v>
      </c>
      <c r="E63" s="62">
        <f t="shared" ref="E63:E69" si="24">SUM(F63:M63)</f>
        <v>100000</v>
      </c>
      <c r="F63" s="130">
        <v>100000</v>
      </c>
      <c r="G63" s="91"/>
      <c r="H63" s="91"/>
      <c r="I63" s="91"/>
      <c r="J63" s="91"/>
      <c r="K63" s="91"/>
      <c r="L63" s="179"/>
      <c r="M63" s="92"/>
      <c r="O63" s="58"/>
    </row>
    <row r="64" spans="1:16" ht="13.15" customHeight="1" x14ac:dyDescent="0.2">
      <c r="A64" s="70">
        <v>312130</v>
      </c>
      <c r="B64" s="124" t="s">
        <v>348</v>
      </c>
      <c r="C64" s="62">
        <v>150000</v>
      </c>
      <c r="D64" s="164">
        <f t="shared" si="23"/>
        <v>0</v>
      </c>
      <c r="E64" s="62">
        <f t="shared" si="24"/>
        <v>150000</v>
      </c>
      <c r="F64" s="113">
        <v>150000</v>
      </c>
      <c r="G64" s="91"/>
      <c r="H64" s="91"/>
      <c r="I64" s="91"/>
      <c r="J64" s="91"/>
      <c r="K64" s="91"/>
      <c r="L64" s="179"/>
      <c r="M64" s="92"/>
      <c r="O64" s="55"/>
    </row>
    <row r="65" spans="1:16" ht="13.15" customHeight="1" x14ac:dyDescent="0.2">
      <c r="A65" s="70">
        <v>312131</v>
      </c>
      <c r="B65" s="125" t="s">
        <v>200</v>
      </c>
      <c r="C65" s="62">
        <v>335000</v>
      </c>
      <c r="D65" s="164">
        <f t="shared" si="23"/>
        <v>0</v>
      </c>
      <c r="E65" s="62">
        <f t="shared" si="24"/>
        <v>335000</v>
      </c>
      <c r="F65" s="130">
        <v>333750</v>
      </c>
      <c r="G65" s="91">
        <v>1250</v>
      </c>
      <c r="H65" s="91"/>
      <c r="I65" s="91"/>
      <c r="J65" s="91"/>
      <c r="K65" s="91"/>
      <c r="L65" s="179"/>
      <c r="M65" s="92"/>
      <c r="O65" s="58"/>
    </row>
    <row r="66" spans="1:16" ht="13.15" customHeight="1" x14ac:dyDescent="0.2">
      <c r="A66" s="70">
        <v>31214</v>
      </c>
      <c r="B66" s="124" t="s">
        <v>201</v>
      </c>
      <c r="C66" s="62">
        <v>80000</v>
      </c>
      <c r="D66" s="164">
        <f t="shared" si="23"/>
        <v>0</v>
      </c>
      <c r="E66" s="62">
        <f t="shared" si="24"/>
        <v>80000</v>
      </c>
      <c r="F66" s="130">
        <v>80000</v>
      </c>
      <c r="G66" s="91"/>
      <c r="H66" s="91"/>
      <c r="I66" s="91"/>
      <c r="J66" s="91"/>
      <c r="K66" s="91"/>
      <c r="L66" s="179"/>
      <c r="M66" s="92"/>
      <c r="O66" s="58"/>
    </row>
    <row r="67" spans="1:16" ht="13.15" customHeight="1" x14ac:dyDescent="0.2">
      <c r="A67" s="70">
        <v>31215</v>
      </c>
      <c r="B67" s="124" t="s">
        <v>349</v>
      </c>
      <c r="C67" s="62">
        <v>170000</v>
      </c>
      <c r="D67" s="164">
        <f t="shared" si="23"/>
        <v>0</v>
      </c>
      <c r="E67" s="62">
        <f t="shared" si="24"/>
        <v>170000</v>
      </c>
      <c r="F67" s="130">
        <v>170000</v>
      </c>
      <c r="G67" s="91"/>
      <c r="H67" s="91"/>
      <c r="I67" s="91"/>
      <c r="J67" s="91"/>
      <c r="K67" s="91"/>
      <c r="L67" s="179"/>
      <c r="M67" s="92"/>
      <c r="O67" s="58"/>
    </row>
    <row r="68" spans="1:16" ht="13.15" customHeight="1" x14ac:dyDescent="0.2">
      <c r="A68" s="70">
        <v>31216</v>
      </c>
      <c r="B68" s="124" t="s">
        <v>350</v>
      </c>
      <c r="C68" s="62">
        <v>351250</v>
      </c>
      <c r="D68" s="164">
        <f t="shared" si="23"/>
        <v>0</v>
      </c>
      <c r="E68" s="62">
        <f t="shared" si="24"/>
        <v>351250</v>
      </c>
      <c r="F68" s="130">
        <v>350000</v>
      </c>
      <c r="G68" s="91">
        <v>1250</v>
      </c>
      <c r="H68" s="91"/>
      <c r="I68" s="91"/>
      <c r="J68" s="91"/>
      <c r="K68" s="91"/>
      <c r="L68" s="179"/>
      <c r="M68" s="92"/>
      <c r="O68" s="58"/>
    </row>
    <row r="69" spans="1:16" ht="13.15" customHeight="1" x14ac:dyDescent="0.2">
      <c r="A69" s="70">
        <v>31219</v>
      </c>
      <c r="B69" s="124" t="s">
        <v>351</v>
      </c>
      <c r="C69" s="62">
        <v>0</v>
      </c>
      <c r="D69" s="171"/>
      <c r="E69" s="62">
        <f t="shared" si="24"/>
        <v>0</v>
      </c>
      <c r="F69" s="130"/>
      <c r="G69" s="91"/>
      <c r="H69" s="91"/>
      <c r="I69" s="91"/>
      <c r="J69" s="91"/>
      <c r="K69" s="91"/>
      <c r="L69" s="179"/>
      <c r="M69" s="92"/>
      <c r="O69" s="58"/>
    </row>
    <row r="70" spans="1:16" s="58" customFormat="1" ht="13.15" customHeight="1" x14ac:dyDescent="0.2">
      <c r="A70" s="99">
        <v>3132</v>
      </c>
      <c r="B70" s="123" t="s">
        <v>353</v>
      </c>
      <c r="C70" s="145">
        <v>4903282.4000000004</v>
      </c>
      <c r="D70" s="170">
        <f t="shared" ref="D70:M70" si="25">SUM(D71:D72)</f>
        <v>128600</v>
      </c>
      <c r="E70" s="145">
        <f t="shared" si="25"/>
        <v>5031882.4000000004</v>
      </c>
      <c r="F70" s="129">
        <f t="shared" si="25"/>
        <v>5028207.1500000004</v>
      </c>
      <c r="G70" s="97">
        <f t="shared" si="25"/>
        <v>3675.25</v>
      </c>
      <c r="H70" s="97">
        <f t="shared" si="25"/>
        <v>0</v>
      </c>
      <c r="I70" s="97">
        <f t="shared" si="25"/>
        <v>0</v>
      </c>
      <c r="J70" s="97">
        <f t="shared" si="25"/>
        <v>0</v>
      </c>
      <c r="K70" s="97">
        <f t="shared" si="25"/>
        <v>0</v>
      </c>
      <c r="L70" s="181">
        <f t="shared" si="25"/>
        <v>0</v>
      </c>
      <c r="M70" s="100">
        <f t="shared" si="25"/>
        <v>0</v>
      </c>
      <c r="P70" s="64"/>
    </row>
    <row r="71" spans="1:16" ht="13.15" customHeight="1" x14ac:dyDescent="0.2">
      <c r="A71" s="70">
        <v>31321</v>
      </c>
      <c r="B71" s="124" t="s">
        <v>517</v>
      </c>
      <c r="C71" s="62">
        <v>4868163.8400000008</v>
      </c>
      <c r="D71" s="164">
        <f>+E71-C71</f>
        <v>128600</v>
      </c>
      <c r="E71" s="62">
        <f>SUM(F71:M71)</f>
        <v>4996763.8400000008</v>
      </c>
      <c r="F71" s="130">
        <f>4864607.15+128600</f>
        <v>4993207.1500000004</v>
      </c>
      <c r="G71" s="98">
        <v>3556.69</v>
      </c>
      <c r="H71" s="98"/>
      <c r="I71" s="98"/>
      <c r="J71" s="98"/>
      <c r="K71" s="98"/>
      <c r="L71" s="182"/>
      <c r="M71" s="101"/>
      <c r="O71" s="58"/>
    </row>
    <row r="72" spans="1:16" ht="13.15" customHeight="1" x14ac:dyDescent="0.2">
      <c r="A72" s="70">
        <v>31322</v>
      </c>
      <c r="B72" s="124" t="s">
        <v>515</v>
      </c>
      <c r="C72" s="62">
        <v>35118.559999999998</v>
      </c>
      <c r="D72" s="164">
        <f>+E72-C72</f>
        <v>0</v>
      </c>
      <c r="E72" s="62">
        <f>SUM(F72:M72)</f>
        <v>35118.559999999998</v>
      </c>
      <c r="F72" s="130">
        <v>35000</v>
      </c>
      <c r="G72" s="98">
        <v>118.56</v>
      </c>
      <c r="H72" s="98"/>
      <c r="I72" s="98"/>
      <c r="J72" s="98"/>
      <c r="K72" s="98"/>
      <c r="L72" s="182"/>
      <c r="M72" s="101"/>
      <c r="O72" s="58"/>
    </row>
    <row r="73" spans="1:16" s="58" customFormat="1" ht="13.15" customHeight="1" x14ac:dyDescent="0.2">
      <c r="A73" s="99">
        <v>3133</v>
      </c>
      <c r="B73" s="123" t="s">
        <v>354</v>
      </c>
      <c r="C73" s="145">
        <v>35403.089999999997</v>
      </c>
      <c r="D73" s="170">
        <f t="shared" ref="D73:M73" si="26">SUM(D74:D74)</f>
        <v>-1167.1999999999971</v>
      </c>
      <c r="E73" s="145">
        <f t="shared" si="26"/>
        <v>34235.89</v>
      </c>
      <c r="F73" s="129">
        <f t="shared" si="26"/>
        <v>33832.800000000003</v>
      </c>
      <c r="G73" s="97">
        <f t="shared" si="26"/>
        <v>403.09</v>
      </c>
      <c r="H73" s="97">
        <f t="shared" si="26"/>
        <v>0</v>
      </c>
      <c r="I73" s="97">
        <f t="shared" si="26"/>
        <v>0</v>
      </c>
      <c r="J73" s="97">
        <f t="shared" si="26"/>
        <v>0</v>
      </c>
      <c r="K73" s="97">
        <f t="shared" si="26"/>
        <v>0</v>
      </c>
      <c r="L73" s="181">
        <f t="shared" si="26"/>
        <v>0</v>
      </c>
      <c r="M73" s="100">
        <f t="shared" si="26"/>
        <v>0</v>
      </c>
    </row>
    <row r="74" spans="1:16" ht="13.15" customHeight="1" x14ac:dyDescent="0.2">
      <c r="A74" s="70">
        <v>31332</v>
      </c>
      <c r="B74" s="124" t="s">
        <v>516</v>
      </c>
      <c r="C74" s="62">
        <v>35403.089999999997</v>
      </c>
      <c r="D74" s="164">
        <f>+E74-C74</f>
        <v>-1167.1999999999971</v>
      </c>
      <c r="E74" s="62">
        <f>SUM(F74:M74)</f>
        <v>34235.89</v>
      </c>
      <c r="F74" s="130">
        <v>33832.800000000003</v>
      </c>
      <c r="G74" s="98">
        <v>403.09</v>
      </c>
      <c r="H74" s="98"/>
      <c r="I74" s="98"/>
      <c r="J74" s="98"/>
      <c r="K74" s="98"/>
      <c r="L74" s="182"/>
      <c r="M74" s="101"/>
      <c r="O74" s="58"/>
    </row>
    <row r="75" spans="1:16" ht="13.15" customHeight="1" x14ac:dyDescent="0.2">
      <c r="A75" s="70"/>
      <c r="B75" s="124"/>
      <c r="C75" s="146"/>
      <c r="D75" s="164"/>
      <c r="E75" s="146"/>
      <c r="F75" s="90"/>
      <c r="G75" s="91"/>
      <c r="H75" s="91"/>
      <c r="I75" s="91"/>
      <c r="J75" s="91"/>
      <c r="K75" s="91"/>
      <c r="L75" s="179"/>
      <c r="M75" s="92"/>
      <c r="O75" s="58"/>
    </row>
    <row r="76" spans="1:16" s="58" customFormat="1" ht="13.15" customHeight="1" x14ac:dyDescent="0.2">
      <c r="A76" s="69">
        <v>32</v>
      </c>
      <c r="B76" s="117" t="s">
        <v>453</v>
      </c>
      <c r="C76" s="143">
        <v>16056640.24</v>
      </c>
      <c r="D76" s="166">
        <f t="shared" ref="D76:M76" si="27">+D77+D85+D87+D89+D92+D98+D104+D109+D114+D118+D120+D128+D133+D138+D145+D149+D153+D158+D160+D166+D168+D171+D175+D177+D179+D182</f>
        <v>42423.14</v>
      </c>
      <c r="E76" s="143">
        <f t="shared" si="27"/>
        <v>16099063.380000001</v>
      </c>
      <c r="F76" s="93">
        <f t="shared" si="27"/>
        <v>14590818.35</v>
      </c>
      <c r="G76" s="102">
        <f t="shared" si="27"/>
        <v>16498.39</v>
      </c>
      <c r="H76" s="102">
        <f t="shared" si="27"/>
        <v>60000</v>
      </c>
      <c r="I76" s="102">
        <f t="shared" si="27"/>
        <v>150000</v>
      </c>
      <c r="J76" s="102">
        <f t="shared" si="27"/>
        <v>0</v>
      </c>
      <c r="K76" s="102">
        <f t="shared" si="27"/>
        <v>0</v>
      </c>
      <c r="L76" s="180">
        <f t="shared" si="27"/>
        <v>331746.64</v>
      </c>
      <c r="M76" s="94">
        <f t="shared" si="27"/>
        <v>950000</v>
      </c>
    </row>
    <row r="77" spans="1:16" s="58" customFormat="1" ht="13.15" customHeight="1" x14ac:dyDescent="0.2">
      <c r="A77" s="99">
        <v>3211</v>
      </c>
      <c r="B77" s="123" t="s">
        <v>359</v>
      </c>
      <c r="C77" s="145">
        <v>417000</v>
      </c>
      <c r="D77" s="170">
        <f t="shared" ref="D77:M77" si="28">SUM(D78:D84)</f>
        <v>-122000</v>
      </c>
      <c r="E77" s="145">
        <f t="shared" si="28"/>
        <v>295000</v>
      </c>
      <c r="F77" s="129">
        <f t="shared" si="28"/>
        <v>291830</v>
      </c>
      <c r="G77" s="97">
        <f t="shared" si="28"/>
        <v>3170</v>
      </c>
      <c r="H77" s="97">
        <f t="shared" si="28"/>
        <v>0</v>
      </c>
      <c r="I77" s="97">
        <f t="shared" si="28"/>
        <v>0</v>
      </c>
      <c r="J77" s="97">
        <f t="shared" si="28"/>
        <v>0</v>
      </c>
      <c r="K77" s="97">
        <f t="shared" si="28"/>
        <v>0</v>
      </c>
      <c r="L77" s="181">
        <f t="shared" si="28"/>
        <v>0</v>
      </c>
      <c r="M77" s="100">
        <f t="shared" si="28"/>
        <v>0</v>
      </c>
    </row>
    <row r="78" spans="1:16" ht="13.15" customHeight="1" x14ac:dyDescent="0.2">
      <c r="A78" s="70">
        <v>32111</v>
      </c>
      <c r="B78" s="124" t="s">
        <v>355</v>
      </c>
      <c r="C78" s="62">
        <v>350000</v>
      </c>
      <c r="D78" s="164">
        <f t="shared" ref="D78:D84" si="29">+E78-C78</f>
        <v>-100000</v>
      </c>
      <c r="E78" s="62">
        <f t="shared" ref="E78:E84" si="30">SUM(F78:M78)</f>
        <v>250000</v>
      </c>
      <c r="F78" s="90">
        <v>249830</v>
      </c>
      <c r="G78" s="91">
        <v>170</v>
      </c>
      <c r="H78" s="91"/>
      <c r="I78" s="91"/>
      <c r="J78" s="91"/>
      <c r="K78" s="91"/>
      <c r="L78" s="179"/>
      <c r="M78" s="92"/>
      <c r="O78" s="58"/>
    </row>
    <row r="79" spans="1:16" ht="13.15" customHeight="1" x14ac:dyDescent="0.2">
      <c r="A79" s="70">
        <v>32112</v>
      </c>
      <c r="B79" s="124" t="s">
        <v>518</v>
      </c>
      <c r="C79" s="62">
        <v>5000</v>
      </c>
      <c r="D79" s="164">
        <f t="shared" si="29"/>
        <v>0</v>
      </c>
      <c r="E79" s="62">
        <f t="shared" si="30"/>
        <v>5000</v>
      </c>
      <c r="F79" s="90">
        <v>5000</v>
      </c>
      <c r="G79" s="91"/>
      <c r="H79" s="91"/>
      <c r="I79" s="91"/>
      <c r="J79" s="91"/>
      <c r="K79" s="91"/>
      <c r="L79" s="179"/>
      <c r="M79" s="92"/>
      <c r="O79" s="58"/>
    </row>
    <row r="80" spans="1:16" ht="13.15" customHeight="1" x14ac:dyDescent="0.2">
      <c r="A80" s="70">
        <v>32113</v>
      </c>
      <c r="B80" s="124" t="s">
        <v>356</v>
      </c>
      <c r="C80" s="62">
        <v>40000</v>
      </c>
      <c r="D80" s="164">
        <f t="shared" si="29"/>
        <v>-20000</v>
      </c>
      <c r="E80" s="62">
        <f t="shared" si="30"/>
        <v>20000</v>
      </c>
      <c r="F80" s="90">
        <v>18000</v>
      </c>
      <c r="G80" s="91">
        <v>2000</v>
      </c>
      <c r="H80" s="91"/>
      <c r="I80" s="91"/>
      <c r="J80" s="91"/>
      <c r="K80" s="91"/>
      <c r="L80" s="179"/>
      <c r="M80" s="92"/>
      <c r="O80" s="58"/>
    </row>
    <row r="81" spans="1:15" ht="13.15" customHeight="1" x14ac:dyDescent="0.2">
      <c r="A81" s="70">
        <v>32114</v>
      </c>
      <c r="B81" s="124" t="s">
        <v>519</v>
      </c>
      <c r="C81" s="62">
        <v>4000</v>
      </c>
      <c r="D81" s="164">
        <f t="shared" si="29"/>
        <v>0</v>
      </c>
      <c r="E81" s="62">
        <f t="shared" si="30"/>
        <v>4000</v>
      </c>
      <c r="F81" s="90">
        <v>4000</v>
      </c>
      <c r="G81" s="91"/>
      <c r="H81" s="91"/>
      <c r="I81" s="91"/>
      <c r="J81" s="91"/>
      <c r="K81" s="91"/>
      <c r="L81" s="179"/>
      <c r="M81" s="92"/>
      <c r="O81" s="58"/>
    </row>
    <row r="82" spans="1:15" ht="13.15" customHeight="1" x14ac:dyDescent="0.2">
      <c r="A82" s="70">
        <v>32115</v>
      </c>
      <c r="B82" s="124" t="s">
        <v>357</v>
      </c>
      <c r="C82" s="62">
        <v>8000</v>
      </c>
      <c r="D82" s="164">
        <f t="shared" si="29"/>
        <v>0</v>
      </c>
      <c r="E82" s="62">
        <f t="shared" si="30"/>
        <v>8000</v>
      </c>
      <c r="F82" s="90">
        <v>8000</v>
      </c>
      <c r="G82" s="91"/>
      <c r="H82" s="91"/>
      <c r="I82" s="91"/>
      <c r="J82" s="91"/>
      <c r="K82" s="91"/>
      <c r="L82" s="179"/>
      <c r="M82" s="92"/>
      <c r="O82" s="58"/>
    </row>
    <row r="83" spans="1:15" ht="13.15" customHeight="1" x14ac:dyDescent="0.2">
      <c r="A83" s="70">
        <v>32116</v>
      </c>
      <c r="B83" s="124" t="s">
        <v>520</v>
      </c>
      <c r="C83" s="62">
        <v>5000</v>
      </c>
      <c r="D83" s="164">
        <f t="shared" si="29"/>
        <v>0</v>
      </c>
      <c r="E83" s="62">
        <f t="shared" si="30"/>
        <v>5000</v>
      </c>
      <c r="F83" s="90">
        <v>5000</v>
      </c>
      <c r="G83" s="91"/>
      <c r="H83" s="91"/>
      <c r="I83" s="91"/>
      <c r="J83" s="91"/>
      <c r="K83" s="91"/>
      <c r="L83" s="179"/>
      <c r="M83" s="92"/>
      <c r="O83" s="58"/>
    </row>
    <row r="84" spans="1:15" ht="13.15" customHeight="1" x14ac:dyDescent="0.2">
      <c r="A84" s="70">
        <v>32119</v>
      </c>
      <c r="B84" s="124" t="s">
        <v>358</v>
      </c>
      <c r="C84" s="62">
        <v>5000</v>
      </c>
      <c r="D84" s="164">
        <f t="shared" si="29"/>
        <v>-2000</v>
      </c>
      <c r="E84" s="62">
        <f t="shared" si="30"/>
        <v>3000</v>
      </c>
      <c r="F84" s="90">
        <v>2000</v>
      </c>
      <c r="G84" s="91">
        <v>1000</v>
      </c>
      <c r="H84" s="91"/>
      <c r="I84" s="91"/>
      <c r="J84" s="91"/>
      <c r="K84" s="91"/>
      <c r="L84" s="179"/>
      <c r="M84" s="92"/>
      <c r="O84" s="58"/>
    </row>
    <row r="85" spans="1:15" ht="13.15" customHeight="1" x14ac:dyDescent="0.2">
      <c r="A85" s="99">
        <v>3212</v>
      </c>
      <c r="B85" s="123" t="s">
        <v>360</v>
      </c>
      <c r="C85" s="145">
        <v>1450000</v>
      </c>
      <c r="D85" s="170">
        <f t="shared" ref="D85:M85" si="31">+D86</f>
        <v>0</v>
      </c>
      <c r="E85" s="145">
        <f t="shared" si="31"/>
        <v>1450000</v>
      </c>
      <c r="F85" s="129">
        <f t="shared" si="31"/>
        <v>1450000</v>
      </c>
      <c r="G85" s="97">
        <f t="shared" si="31"/>
        <v>0</v>
      </c>
      <c r="H85" s="97">
        <f t="shared" si="31"/>
        <v>0</v>
      </c>
      <c r="I85" s="97">
        <f t="shared" si="31"/>
        <v>0</v>
      </c>
      <c r="J85" s="97">
        <f t="shared" si="31"/>
        <v>0</v>
      </c>
      <c r="K85" s="97">
        <f t="shared" si="31"/>
        <v>0</v>
      </c>
      <c r="L85" s="181">
        <f t="shared" si="31"/>
        <v>0</v>
      </c>
      <c r="M85" s="100">
        <f t="shared" si="31"/>
        <v>0</v>
      </c>
      <c r="O85" s="58"/>
    </row>
    <row r="86" spans="1:15" ht="13.15" customHeight="1" x14ac:dyDescent="0.2">
      <c r="A86" s="70">
        <v>32121</v>
      </c>
      <c r="B86" s="124" t="s">
        <v>360</v>
      </c>
      <c r="C86" s="62">
        <v>1450000</v>
      </c>
      <c r="D86" s="164">
        <f>+E86-C86</f>
        <v>0</v>
      </c>
      <c r="E86" s="62">
        <f>SUM(F86:M86)</f>
        <v>1450000</v>
      </c>
      <c r="F86" s="90">
        <f>1440000+10000</f>
        <v>1450000</v>
      </c>
      <c r="G86" s="91"/>
      <c r="H86" s="91"/>
      <c r="I86" s="91"/>
      <c r="J86" s="91"/>
      <c r="K86" s="91"/>
      <c r="L86" s="179"/>
      <c r="M86" s="92"/>
      <c r="O86" s="58"/>
    </row>
    <row r="87" spans="1:15" ht="13.15" customHeight="1" x14ac:dyDescent="0.2">
      <c r="A87" s="99">
        <v>3213</v>
      </c>
      <c r="B87" s="123" t="s">
        <v>312</v>
      </c>
      <c r="C87" s="145">
        <v>245326</v>
      </c>
      <c r="D87" s="170">
        <f t="shared" ref="D87:M87" si="32">+D88</f>
        <v>-95326</v>
      </c>
      <c r="E87" s="145">
        <f t="shared" si="32"/>
        <v>150000</v>
      </c>
      <c r="F87" s="129">
        <f t="shared" si="32"/>
        <v>144674</v>
      </c>
      <c r="G87" s="97">
        <f t="shared" si="32"/>
        <v>5326</v>
      </c>
      <c r="H87" s="97">
        <f t="shared" si="32"/>
        <v>0</v>
      </c>
      <c r="I87" s="97">
        <f t="shared" si="32"/>
        <v>0</v>
      </c>
      <c r="J87" s="97">
        <f t="shared" si="32"/>
        <v>0</v>
      </c>
      <c r="K87" s="97">
        <f t="shared" si="32"/>
        <v>0</v>
      </c>
      <c r="L87" s="181">
        <f t="shared" si="32"/>
        <v>0</v>
      </c>
      <c r="M87" s="100">
        <f t="shared" si="32"/>
        <v>0</v>
      </c>
      <c r="O87" s="58"/>
    </row>
    <row r="88" spans="1:15" ht="13.15" customHeight="1" x14ac:dyDescent="0.2">
      <c r="A88" s="61" t="s">
        <v>454</v>
      </c>
      <c r="B88" s="121" t="s">
        <v>455</v>
      </c>
      <c r="C88" s="62">
        <v>245326</v>
      </c>
      <c r="D88" s="164">
        <f>+E88-C88</f>
        <v>-95326</v>
      </c>
      <c r="E88" s="62">
        <f>SUM(F88:M88)</f>
        <v>150000</v>
      </c>
      <c r="F88" s="90">
        <v>144674</v>
      </c>
      <c r="G88" s="91">
        <v>5326</v>
      </c>
      <c r="H88" s="91"/>
      <c r="I88" s="91"/>
      <c r="J88" s="91"/>
      <c r="K88" s="91"/>
      <c r="L88" s="179"/>
      <c r="M88" s="92"/>
      <c r="O88" s="58"/>
    </row>
    <row r="89" spans="1:15" ht="13.15" customHeight="1" x14ac:dyDescent="0.2">
      <c r="A89" s="99">
        <v>3214</v>
      </c>
      <c r="B89" s="123" t="s">
        <v>362</v>
      </c>
      <c r="C89" s="145">
        <v>1000</v>
      </c>
      <c r="D89" s="170">
        <f t="shared" ref="D89:M89" si="33">SUM(D90:D91)</f>
        <v>0</v>
      </c>
      <c r="E89" s="145">
        <f t="shared" si="33"/>
        <v>1000</v>
      </c>
      <c r="F89" s="129">
        <f t="shared" si="33"/>
        <v>1000</v>
      </c>
      <c r="G89" s="97">
        <f t="shared" si="33"/>
        <v>0</v>
      </c>
      <c r="H89" s="97">
        <f t="shared" si="33"/>
        <v>0</v>
      </c>
      <c r="I89" s="97">
        <f t="shared" si="33"/>
        <v>0</v>
      </c>
      <c r="J89" s="97">
        <f t="shared" si="33"/>
        <v>0</v>
      </c>
      <c r="K89" s="97">
        <f t="shared" si="33"/>
        <v>0</v>
      </c>
      <c r="L89" s="181">
        <f t="shared" si="33"/>
        <v>0</v>
      </c>
      <c r="M89" s="100">
        <f t="shared" si="33"/>
        <v>0</v>
      </c>
      <c r="O89" s="58"/>
    </row>
    <row r="90" spans="1:15" ht="13.15" customHeight="1" x14ac:dyDescent="0.2">
      <c r="A90" s="61">
        <v>32141</v>
      </c>
      <c r="B90" s="126" t="s">
        <v>361</v>
      </c>
      <c r="C90" s="62">
        <v>1000</v>
      </c>
      <c r="D90" s="164">
        <f>+E90-C90</f>
        <v>0</v>
      </c>
      <c r="E90" s="62">
        <f>SUM(F90:M90)</f>
        <v>1000</v>
      </c>
      <c r="F90" s="90">
        <v>1000</v>
      </c>
      <c r="G90" s="91"/>
      <c r="H90" s="91"/>
      <c r="I90" s="91"/>
      <c r="J90" s="91"/>
      <c r="K90" s="91"/>
      <c r="L90" s="179"/>
      <c r="M90" s="92"/>
      <c r="O90" s="58"/>
    </row>
    <row r="91" spans="1:15" ht="13.15" customHeight="1" x14ac:dyDescent="0.2">
      <c r="A91" s="61">
        <v>32149</v>
      </c>
      <c r="B91" s="124" t="s">
        <v>362</v>
      </c>
      <c r="C91" s="62">
        <v>0</v>
      </c>
      <c r="D91" s="164">
        <f>+E91-C91</f>
        <v>0</v>
      </c>
      <c r="E91" s="62">
        <f>SUM(F91:M91)</f>
        <v>0</v>
      </c>
      <c r="F91" s="90"/>
      <c r="G91" s="91"/>
      <c r="H91" s="91"/>
      <c r="I91" s="91"/>
      <c r="J91" s="91"/>
      <c r="K91" s="91"/>
      <c r="L91" s="179"/>
      <c r="M91" s="92"/>
      <c r="O91" s="58"/>
    </row>
    <row r="92" spans="1:15" ht="13.15" customHeight="1" x14ac:dyDescent="0.2">
      <c r="A92" s="99">
        <v>3221</v>
      </c>
      <c r="B92" s="123" t="s">
        <v>368</v>
      </c>
      <c r="C92" s="145">
        <v>311000</v>
      </c>
      <c r="D92" s="170">
        <f t="shared" ref="D92:M92" si="34">SUM(D93:D97)</f>
        <v>0</v>
      </c>
      <c r="E92" s="145">
        <f t="shared" si="34"/>
        <v>311000</v>
      </c>
      <c r="F92" s="129">
        <f t="shared" si="34"/>
        <v>311000</v>
      </c>
      <c r="G92" s="97">
        <f t="shared" si="34"/>
        <v>0</v>
      </c>
      <c r="H92" s="97">
        <f t="shared" si="34"/>
        <v>0</v>
      </c>
      <c r="I92" s="97">
        <f t="shared" si="34"/>
        <v>0</v>
      </c>
      <c r="J92" s="97">
        <f t="shared" si="34"/>
        <v>0</v>
      </c>
      <c r="K92" s="97">
        <f t="shared" si="34"/>
        <v>0</v>
      </c>
      <c r="L92" s="181">
        <f t="shared" si="34"/>
        <v>0</v>
      </c>
      <c r="M92" s="100">
        <f t="shared" si="34"/>
        <v>0</v>
      </c>
      <c r="O92" s="58"/>
    </row>
    <row r="93" spans="1:15" ht="13.15" customHeight="1" x14ac:dyDescent="0.2">
      <c r="A93" s="70">
        <v>32211</v>
      </c>
      <c r="B93" s="124" t="s">
        <v>363</v>
      </c>
      <c r="C93" s="62">
        <v>127500</v>
      </c>
      <c r="D93" s="164">
        <f>+E93-C93</f>
        <v>0</v>
      </c>
      <c r="E93" s="62">
        <f>SUM(F93:M93)</f>
        <v>127500</v>
      </c>
      <c r="F93" s="90">
        <v>127500</v>
      </c>
      <c r="G93" s="91"/>
      <c r="H93" s="91"/>
      <c r="I93" s="91"/>
      <c r="J93" s="91"/>
      <c r="K93" s="91"/>
      <c r="L93" s="179"/>
      <c r="M93" s="92"/>
      <c r="O93" s="58"/>
    </row>
    <row r="94" spans="1:15" ht="13.15" customHeight="1" x14ac:dyDescent="0.2">
      <c r="A94" s="70">
        <v>32212</v>
      </c>
      <c r="B94" s="124" t="s">
        <v>364</v>
      </c>
      <c r="C94" s="62">
        <v>10000</v>
      </c>
      <c r="D94" s="164">
        <f>+E94-C94</f>
        <v>0</v>
      </c>
      <c r="E94" s="62">
        <f>SUM(F94:M94)</f>
        <v>10000</v>
      </c>
      <c r="F94" s="90">
        <v>10000</v>
      </c>
      <c r="G94" s="91"/>
      <c r="H94" s="91"/>
      <c r="I94" s="91"/>
      <c r="J94" s="91"/>
      <c r="K94" s="91"/>
      <c r="L94" s="179"/>
      <c r="M94" s="92"/>
      <c r="O94" s="58"/>
    </row>
    <row r="95" spans="1:15" ht="13.15" customHeight="1" x14ac:dyDescent="0.2">
      <c r="A95" s="70">
        <v>32214</v>
      </c>
      <c r="B95" s="124" t="s">
        <v>365</v>
      </c>
      <c r="C95" s="62">
        <v>27500</v>
      </c>
      <c r="D95" s="164">
        <f>+E95-C95</f>
        <v>0</v>
      </c>
      <c r="E95" s="62">
        <f>SUM(F95:M95)</f>
        <v>27500</v>
      </c>
      <c r="F95" s="90">
        <v>27500</v>
      </c>
      <c r="G95" s="91"/>
      <c r="H95" s="91"/>
      <c r="I95" s="91"/>
      <c r="J95" s="91"/>
      <c r="K95" s="91"/>
      <c r="L95" s="179"/>
      <c r="M95" s="92"/>
      <c r="O95" s="58"/>
    </row>
    <row r="96" spans="1:15" ht="13.15" customHeight="1" x14ac:dyDescent="0.2">
      <c r="A96" s="70">
        <v>32216</v>
      </c>
      <c r="B96" s="124" t="s">
        <v>366</v>
      </c>
      <c r="C96" s="62">
        <v>90000</v>
      </c>
      <c r="D96" s="164">
        <f>+E96-C96</f>
        <v>0</v>
      </c>
      <c r="E96" s="62">
        <f>SUM(F96:M96)</f>
        <v>90000</v>
      </c>
      <c r="F96" s="90">
        <v>90000</v>
      </c>
      <c r="G96" s="91"/>
      <c r="H96" s="91"/>
      <c r="I96" s="91"/>
      <c r="J96" s="91"/>
      <c r="K96" s="91"/>
      <c r="L96" s="179"/>
      <c r="M96" s="92"/>
      <c r="O96" s="58"/>
    </row>
    <row r="97" spans="1:15" ht="13.15" customHeight="1" x14ac:dyDescent="0.2">
      <c r="A97" s="70">
        <v>32219</v>
      </c>
      <c r="B97" s="124" t="s">
        <v>367</v>
      </c>
      <c r="C97" s="62">
        <v>56000</v>
      </c>
      <c r="D97" s="164">
        <f>+E97-C97</f>
        <v>0</v>
      </c>
      <c r="E97" s="62">
        <f>SUM(F97:M97)</f>
        <v>56000</v>
      </c>
      <c r="F97" s="90">
        <v>56000</v>
      </c>
      <c r="G97" s="91"/>
      <c r="H97" s="91"/>
      <c r="I97" s="91"/>
      <c r="J97" s="91"/>
      <c r="K97" s="91"/>
      <c r="L97" s="179"/>
      <c r="M97" s="92"/>
      <c r="O97" s="58"/>
    </row>
    <row r="98" spans="1:15" ht="13.15" customHeight="1" x14ac:dyDescent="0.2">
      <c r="A98" s="99">
        <v>3222</v>
      </c>
      <c r="B98" s="123" t="s">
        <v>220</v>
      </c>
      <c r="C98" s="145">
        <v>945500</v>
      </c>
      <c r="D98" s="170">
        <f t="shared" ref="D98:M98" si="35">SUM(D99:D103)</f>
        <v>0</v>
      </c>
      <c r="E98" s="145">
        <f t="shared" si="35"/>
        <v>945500</v>
      </c>
      <c r="F98" s="129">
        <f t="shared" si="35"/>
        <v>945500</v>
      </c>
      <c r="G98" s="97">
        <f t="shared" si="35"/>
        <v>0</v>
      </c>
      <c r="H98" s="97">
        <f t="shared" si="35"/>
        <v>0</v>
      </c>
      <c r="I98" s="97">
        <f t="shared" si="35"/>
        <v>0</v>
      </c>
      <c r="J98" s="97">
        <f t="shared" si="35"/>
        <v>0</v>
      </c>
      <c r="K98" s="97">
        <f t="shared" si="35"/>
        <v>0</v>
      </c>
      <c r="L98" s="181">
        <f t="shared" si="35"/>
        <v>0</v>
      </c>
      <c r="M98" s="100">
        <f t="shared" si="35"/>
        <v>0</v>
      </c>
      <c r="O98" s="58"/>
    </row>
    <row r="99" spans="1:15" ht="13.15" customHeight="1" x14ac:dyDescent="0.2">
      <c r="A99" s="70">
        <v>32221</v>
      </c>
      <c r="B99" s="124" t="s">
        <v>369</v>
      </c>
      <c r="C99" s="62">
        <v>0</v>
      </c>
      <c r="D99" s="164">
        <f>+E99-C99</f>
        <v>0</v>
      </c>
      <c r="E99" s="62">
        <f>SUM(F99:M99)</f>
        <v>0</v>
      </c>
      <c r="F99" s="130"/>
      <c r="G99" s="91"/>
      <c r="H99" s="91"/>
      <c r="I99" s="91"/>
      <c r="J99" s="91"/>
      <c r="K99" s="91"/>
      <c r="L99" s="179"/>
      <c r="M99" s="92"/>
      <c r="O99" s="58"/>
    </row>
    <row r="100" spans="1:15" ht="13.15" customHeight="1" x14ac:dyDescent="0.2">
      <c r="A100" s="70">
        <v>32222</v>
      </c>
      <c r="B100" s="124" t="s">
        <v>370</v>
      </c>
      <c r="C100" s="62">
        <v>518000</v>
      </c>
      <c r="D100" s="164">
        <f>+E100-C100</f>
        <v>0</v>
      </c>
      <c r="E100" s="62">
        <f>SUM(F100:M100)</f>
        <v>518000</v>
      </c>
      <c r="F100" s="130">
        <v>518000</v>
      </c>
      <c r="G100" s="91"/>
      <c r="H100" s="91"/>
      <c r="I100" s="91"/>
      <c r="J100" s="91"/>
      <c r="K100" s="91"/>
      <c r="L100" s="179"/>
      <c r="M100" s="92"/>
      <c r="O100" s="58"/>
    </row>
    <row r="101" spans="1:15" ht="13.15" customHeight="1" x14ac:dyDescent="0.2">
      <c r="A101" s="70">
        <v>322260</v>
      </c>
      <c r="B101" s="124" t="s">
        <v>371</v>
      </c>
      <c r="C101" s="62">
        <v>335000</v>
      </c>
      <c r="D101" s="164">
        <f>+E101-C101</f>
        <v>0</v>
      </c>
      <c r="E101" s="62">
        <f>SUM(F101:M101)</f>
        <v>335000</v>
      </c>
      <c r="F101" s="130">
        <v>335000</v>
      </c>
      <c r="G101" s="91"/>
      <c r="H101" s="91"/>
      <c r="I101" s="91"/>
      <c r="J101" s="91"/>
      <c r="K101" s="91"/>
      <c r="L101" s="179"/>
      <c r="M101" s="92"/>
      <c r="O101" s="58"/>
    </row>
    <row r="102" spans="1:15" ht="13.15" customHeight="1" x14ac:dyDescent="0.2">
      <c r="A102" s="70">
        <v>322261</v>
      </c>
      <c r="B102" s="125" t="s">
        <v>321</v>
      </c>
      <c r="C102" s="62">
        <v>92500</v>
      </c>
      <c r="D102" s="164">
        <f>+E102-C102</f>
        <v>0</v>
      </c>
      <c r="E102" s="62">
        <f>SUM(F102:M102)</f>
        <v>92500</v>
      </c>
      <c r="F102" s="130">
        <f>87500+5000</f>
        <v>92500</v>
      </c>
      <c r="G102" s="91"/>
      <c r="H102" s="91"/>
      <c r="I102" s="91"/>
      <c r="J102" s="91"/>
      <c r="K102" s="91"/>
      <c r="L102" s="179"/>
      <c r="M102" s="92"/>
      <c r="O102" s="58"/>
    </row>
    <row r="103" spans="1:15" ht="13.15" customHeight="1" x14ac:dyDescent="0.2">
      <c r="A103" s="70">
        <v>32229</v>
      </c>
      <c r="B103" s="124" t="s">
        <v>372</v>
      </c>
      <c r="C103" s="62">
        <v>0</v>
      </c>
      <c r="D103" s="164">
        <f>+E103-C103</f>
        <v>0</v>
      </c>
      <c r="E103" s="62">
        <f>SUM(F103:M103)</f>
        <v>0</v>
      </c>
      <c r="F103" s="130"/>
      <c r="G103" s="91"/>
      <c r="H103" s="91"/>
      <c r="I103" s="91"/>
      <c r="J103" s="91"/>
      <c r="K103" s="91"/>
      <c r="L103" s="179"/>
      <c r="M103" s="92"/>
      <c r="O103" s="58"/>
    </row>
    <row r="104" spans="1:15" ht="13.15" customHeight="1" x14ac:dyDescent="0.2">
      <c r="A104" s="99">
        <v>3223</v>
      </c>
      <c r="B104" s="123" t="s">
        <v>225</v>
      </c>
      <c r="C104" s="145">
        <v>3722500</v>
      </c>
      <c r="D104" s="170">
        <f t="shared" ref="D104:M104" si="36">SUM(D105:D108)</f>
        <v>0</v>
      </c>
      <c r="E104" s="145">
        <f t="shared" si="36"/>
        <v>3722500</v>
      </c>
      <c r="F104" s="129">
        <f t="shared" si="36"/>
        <v>3721500</v>
      </c>
      <c r="G104" s="97">
        <f t="shared" si="36"/>
        <v>1000</v>
      </c>
      <c r="H104" s="97">
        <f t="shared" si="36"/>
        <v>0</v>
      </c>
      <c r="I104" s="97">
        <f t="shared" si="36"/>
        <v>0</v>
      </c>
      <c r="J104" s="97">
        <f t="shared" si="36"/>
        <v>0</v>
      </c>
      <c r="K104" s="97">
        <f t="shared" si="36"/>
        <v>0</v>
      </c>
      <c r="L104" s="181">
        <f t="shared" si="36"/>
        <v>0</v>
      </c>
      <c r="M104" s="100">
        <f t="shared" si="36"/>
        <v>0</v>
      </c>
      <c r="O104" s="58"/>
    </row>
    <row r="105" spans="1:15" ht="13.15" customHeight="1" x14ac:dyDescent="0.2">
      <c r="A105" s="70">
        <v>32231</v>
      </c>
      <c r="B105" s="124" t="s">
        <v>373</v>
      </c>
      <c r="C105" s="62">
        <v>300000</v>
      </c>
      <c r="D105" s="164">
        <f>+E105-C105</f>
        <v>0</v>
      </c>
      <c r="E105" s="62">
        <f>SUM(F105:M105)</f>
        <v>300000</v>
      </c>
      <c r="F105" s="130">
        <v>299000</v>
      </c>
      <c r="G105" s="91">
        <v>1000</v>
      </c>
      <c r="H105" s="91"/>
      <c r="I105" s="91"/>
      <c r="J105" s="91"/>
      <c r="K105" s="91"/>
      <c r="L105" s="179"/>
      <c r="M105" s="92"/>
      <c r="O105" s="58"/>
    </row>
    <row r="106" spans="1:15" ht="13.15" customHeight="1" x14ac:dyDescent="0.2">
      <c r="A106" s="70">
        <v>32233</v>
      </c>
      <c r="B106" s="124" t="s">
        <v>374</v>
      </c>
      <c r="C106" s="62">
        <v>0</v>
      </c>
      <c r="D106" s="164">
        <f>+E106-C106</f>
        <v>0</v>
      </c>
      <c r="E106" s="62">
        <f>SUM(F106:M106)</f>
        <v>0</v>
      </c>
      <c r="F106" s="130"/>
      <c r="G106" s="91"/>
      <c r="H106" s="91"/>
      <c r="I106" s="91"/>
      <c r="J106" s="91"/>
      <c r="K106" s="91"/>
      <c r="L106" s="179"/>
      <c r="M106" s="92"/>
      <c r="O106" s="58"/>
    </row>
    <row r="107" spans="1:15" ht="13.15" customHeight="1" x14ac:dyDescent="0.2">
      <c r="A107" s="70">
        <v>32234</v>
      </c>
      <c r="B107" s="124" t="s">
        <v>375</v>
      </c>
      <c r="C107" s="62">
        <v>3282500</v>
      </c>
      <c r="D107" s="164">
        <f>+E107-C107</f>
        <v>0</v>
      </c>
      <c r="E107" s="62">
        <f>SUM(F107:M107)</f>
        <v>3282500</v>
      </c>
      <c r="F107" s="130">
        <v>3282500</v>
      </c>
      <c r="G107" s="91"/>
      <c r="H107" s="91"/>
      <c r="I107" s="91"/>
      <c r="J107" s="91"/>
      <c r="K107" s="91"/>
      <c r="L107" s="179"/>
      <c r="M107" s="92"/>
      <c r="O107" s="58"/>
    </row>
    <row r="108" spans="1:15" ht="13.15" customHeight="1" x14ac:dyDescent="0.2">
      <c r="A108" s="70">
        <v>32239</v>
      </c>
      <c r="B108" s="124" t="s">
        <v>376</v>
      </c>
      <c r="C108" s="62">
        <v>140000</v>
      </c>
      <c r="D108" s="164">
        <f>+E108-C108</f>
        <v>0</v>
      </c>
      <c r="E108" s="62">
        <f>SUM(F108:M108)</f>
        <v>140000</v>
      </c>
      <c r="F108" s="130">
        <v>140000</v>
      </c>
      <c r="G108" s="91"/>
      <c r="H108" s="91"/>
      <c r="I108" s="91"/>
      <c r="J108" s="91"/>
      <c r="K108" s="91"/>
      <c r="L108" s="179"/>
      <c r="M108" s="92"/>
      <c r="O108" s="58"/>
    </row>
    <row r="109" spans="1:15" ht="13.15" customHeight="1" x14ac:dyDescent="0.2">
      <c r="A109" s="99">
        <v>3224</v>
      </c>
      <c r="B109" s="123" t="s">
        <v>381</v>
      </c>
      <c r="C109" s="145">
        <v>119000</v>
      </c>
      <c r="D109" s="170">
        <f t="shared" ref="D109:M109" si="37">SUM(D110:D113)</f>
        <v>0</v>
      </c>
      <c r="E109" s="145">
        <f t="shared" si="37"/>
        <v>119000</v>
      </c>
      <c r="F109" s="129">
        <f t="shared" si="37"/>
        <v>119000</v>
      </c>
      <c r="G109" s="97">
        <f t="shared" si="37"/>
        <v>0</v>
      </c>
      <c r="H109" s="97">
        <f t="shared" si="37"/>
        <v>0</v>
      </c>
      <c r="I109" s="97">
        <f t="shared" si="37"/>
        <v>0</v>
      </c>
      <c r="J109" s="97">
        <f t="shared" si="37"/>
        <v>0</v>
      </c>
      <c r="K109" s="97">
        <f t="shared" si="37"/>
        <v>0</v>
      </c>
      <c r="L109" s="181">
        <f t="shared" si="37"/>
        <v>0</v>
      </c>
      <c r="M109" s="100">
        <f t="shared" si="37"/>
        <v>0</v>
      </c>
      <c r="O109" s="58"/>
    </row>
    <row r="110" spans="1:15" ht="13.15" customHeight="1" x14ac:dyDescent="0.2">
      <c r="A110" s="70">
        <v>32241</v>
      </c>
      <c r="B110" s="124" t="s">
        <v>377</v>
      </c>
      <c r="C110" s="62">
        <v>45000</v>
      </c>
      <c r="D110" s="164">
        <f>+E110-C110</f>
        <v>0</v>
      </c>
      <c r="E110" s="62">
        <f>SUM(F110:M110)</f>
        <v>45000</v>
      </c>
      <c r="F110" s="130">
        <v>45000</v>
      </c>
      <c r="G110" s="91"/>
      <c r="H110" s="91"/>
      <c r="I110" s="91"/>
      <c r="J110" s="91"/>
      <c r="K110" s="91"/>
      <c r="L110" s="179"/>
      <c r="M110" s="92"/>
      <c r="O110" s="58"/>
    </row>
    <row r="111" spans="1:15" ht="13.15" customHeight="1" x14ac:dyDescent="0.2">
      <c r="A111" s="70">
        <v>32242</v>
      </c>
      <c r="B111" s="124" t="s">
        <v>378</v>
      </c>
      <c r="C111" s="62">
        <v>70000</v>
      </c>
      <c r="D111" s="164">
        <v>0</v>
      </c>
      <c r="E111" s="62">
        <v>70000</v>
      </c>
      <c r="F111" s="130">
        <v>70000</v>
      </c>
      <c r="G111" s="91"/>
      <c r="H111" s="91"/>
      <c r="I111" s="91"/>
      <c r="J111" s="91"/>
      <c r="K111" s="91"/>
      <c r="L111" s="179"/>
      <c r="M111" s="92"/>
      <c r="O111" s="58"/>
    </row>
    <row r="112" spans="1:15" ht="13.15" customHeight="1" x14ac:dyDescent="0.2">
      <c r="A112" s="70">
        <v>32243</v>
      </c>
      <c r="B112" s="124" t="s">
        <v>379</v>
      </c>
      <c r="C112" s="62">
        <v>4000</v>
      </c>
      <c r="D112" s="164">
        <v>0</v>
      </c>
      <c r="E112" s="62">
        <v>4000</v>
      </c>
      <c r="F112" s="130">
        <v>4000</v>
      </c>
      <c r="G112" s="91"/>
      <c r="H112" s="91"/>
      <c r="I112" s="91"/>
      <c r="J112" s="91"/>
      <c r="K112" s="91"/>
      <c r="L112" s="179"/>
      <c r="M112" s="92"/>
      <c r="O112" s="58"/>
    </row>
    <row r="113" spans="1:15" ht="13.15" customHeight="1" x14ac:dyDescent="0.2">
      <c r="A113" s="70">
        <v>32244</v>
      </c>
      <c r="B113" s="124" t="s">
        <v>380</v>
      </c>
      <c r="C113" s="62">
        <v>0</v>
      </c>
      <c r="D113" s="164">
        <f>+E113-C113</f>
        <v>0</v>
      </c>
      <c r="E113" s="62">
        <f>SUM(F113:M113)</f>
        <v>0</v>
      </c>
      <c r="F113" s="90"/>
      <c r="G113" s="91"/>
      <c r="H113" s="91"/>
      <c r="I113" s="91"/>
      <c r="J113" s="91"/>
      <c r="K113" s="91"/>
      <c r="L113" s="179"/>
      <c r="M113" s="92"/>
      <c r="O113" s="58"/>
    </row>
    <row r="114" spans="1:15" ht="13.15" customHeight="1" x14ac:dyDescent="0.2">
      <c r="A114" s="99">
        <v>3225</v>
      </c>
      <c r="B114" s="123" t="s">
        <v>385</v>
      </c>
      <c r="C114" s="145">
        <v>235500</v>
      </c>
      <c r="D114" s="170">
        <f t="shared" ref="D114:M114" si="38">SUM(D115:D117)</f>
        <v>44000</v>
      </c>
      <c r="E114" s="145">
        <f t="shared" si="38"/>
        <v>279500</v>
      </c>
      <c r="F114" s="129">
        <f t="shared" si="38"/>
        <v>279500</v>
      </c>
      <c r="G114" s="97">
        <f t="shared" si="38"/>
        <v>0</v>
      </c>
      <c r="H114" s="97">
        <f t="shared" si="38"/>
        <v>0</v>
      </c>
      <c r="I114" s="97">
        <f t="shared" si="38"/>
        <v>0</v>
      </c>
      <c r="J114" s="97">
        <f t="shared" si="38"/>
        <v>0</v>
      </c>
      <c r="K114" s="97">
        <f t="shared" si="38"/>
        <v>0</v>
      </c>
      <c r="L114" s="181">
        <f t="shared" si="38"/>
        <v>0</v>
      </c>
      <c r="M114" s="100">
        <f t="shared" si="38"/>
        <v>0</v>
      </c>
      <c r="O114" s="58"/>
    </row>
    <row r="115" spans="1:15" ht="13.15" customHeight="1" x14ac:dyDescent="0.2">
      <c r="A115" s="70">
        <v>322511</v>
      </c>
      <c r="B115" s="124" t="s">
        <v>382</v>
      </c>
      <c r="C115" s="62">
        <v>102500</v>
      </c>
      <c r="D115" s="164">
        <f>+E115-C115</f>
        <v>0</v>
      </c>
      <c r="E115" s="62">
        <f>SUM(F115:M115)</f>
        <v>102500</v>
      </c>
      <c r="F115" s="130">
        <v>102500</v>
      </c>
      <c r="G115" s="91"/>
      <c r="H115" s="91"/>
      <c r="I115" s="91"/>
      <c r="J115" s="91"/>
      <c r="K115" s="91"/>
      <c r="L115" s="179"/>
      <c r="M115" s="92"/>
      <c r="O115" s="58"/>
    </row>
    <row r="116" spans="1:15" ht="13.15" customHeight="1" x14ac:dyDescent="0.2">
      <c r="A116" s="70">
        <v>322512</v>
      </c>
      <c r="B116" s="124" t="s">
        <v>383</v>
      </c>
      <c r="C116" s="62">
        <v>28000</v>
      </c>
      <c r="D116" s="164">
        <f>+E116-C116</f>
        <v>0</v>
      </c>
      <c r="E116" s="62">
        <f>SUM(F116:M116)</f>
        <v>28000</v>
      </c>
      <c r="F116" s="130">
        <v>28000</v>
      </c>
      <c r="G116" s="91"/>
      <c r="H116" s="91"/>
      <c r="I116" s="91"/>
      <c r="J116" s="91"/>
      <c r="K116" s="91"/>
      <c r="L116" s="179"/>
      <c r="M116" s="92"/>
      <c r="O116" s="58"/>
    </row>
    <row r="117" spans="1:15" ht="13.15" customHeight="1" x14ac:dyDescent="0.2">
      <c r="A117" s="70">
        <v>32252</v>
      </c>
      <c r="B117" s="124" t="s">
        <v>384</v>
      </c>
      <c r="C117" s="62">
        <v>105000</v>
      </c>
      <c r="D117" s="164">
        <v>44000</v>
      </c>
      <c r="E117" s="62">
        <v>149000</v>
      </c>
      <c r="F117" s="130">
        <v>149000</v>
      </c>
      <c r="G117" s="91"/>
      <c r="H117" s="91"/>
      <c r="I117" s="91"/>
      <c r="J117" s="91"/>
      <c r="K117" s="91"/>
      <c r="L117" s="179"/>
      <c r="M117" s="92"/>
      <c r="O117" s="58"/>
    </row>
    <row r="118" spans="1:15" ht="13.15" customHeight="1" x14ac:dyDescent="0.2">
      <c r="A118" s="99">
        <v>3227</v>
      </c>
      <c r="B118" s="123" t="s">
        <v>386</v>
      </c>
      <c r="C118" s="145">
        <v>700000</v>
      </c>
      <c r="D118" s="170">
        <f t="shared" ref="D118:M118" si="39">+D119</f>
        <v>0</v>
      </c>
      <c r="E118" s="145">
        <f t="shared" si="39"/>
        <v>700000</v>
      </c>
      <c r="F118" s="129">
        <f t="shared" si="39"/>
        <v>40000</v>
      </c>
      <c r="G118" s="97">
        <f t="shared" si="39"/>
        <v>0</v>
      </c>
      <c r="H118" s="97">
        <f t="shared" si="39"/>
        <v>60000</v>
      </c>
      <c r="I118" s="97">
        <f t="shared" si="39"/>
        <v>0</v>
      </c>
      <c r="J118" s="97">
        <f t="shared" si="39"/>
        <v>0</v>
      </c>
      <c r="K118" s="97">
        <f t="shared" si="39"/>
        <v>0</v>
      </c>
      <c r="L118" s="181">
        <f t="shared" si="39"/>
        <v>0</v>
      </c>
      <c r="M118" s="100">
        <f t="shared" si="39"/>
        <v>600000</v>
      </c>
    </row>
    <row r="119" spans="1:15" ht="13.15" customHeight="1" x14ac:dyDescent="0.2">
      <c r="A119" s="70">
        <v>32271</v>
      </c>
      <c r="B119" s="124" t="s">
        <v>386</v>
      </c>
      <c r="C119" s="62">
        <v>700000</v>
      </c>
      <c r="D119" s="164">
        <f>+E119-C119</f>
        <v>0</v>
      </c>
      <c r="E119" s="62">
        <f>SUM(F119:M119)</f>
        <v>700000</v>
      </c>
      <c r="F119" s="90">
        <v>40000</v>
      </c>
      <c r="G119" s="91"/>
      <c r="H119" s="91">
        <v>60000</v>
      </c>
      <c r="I119" s="91"/>
      <c r="J119" s="91"/>
      <c r="K119" s="91"/>
      <c r="L119" s="179"/>
      <c r="M119" s="92">
        <v>600000</v>
      </c>
    </row>
    <row r="120" spans="1:15" ht="13.15" customHeight="1" x14ac:dyDescent="0.2">
      <c r="A120" s="99">
        <v>3231</v>
      </c>
      <c r="B120" s="123" t="s">
        <v>387</v>
      </c>
      <c r="C120" s="145">
        <v>840000</v>
      </c>
      <c r="D120" s="170">
        <f t="shared" ref="D120:M120" si="40">SUM(D121:D127)</f>
        <v>55500</v>
      </c>
      <c r="E120" s="145">
        <f t="shared" si="40"/>
        <v>895500</v>
      </c>
      <c r="F120" s="129">
        <f t="shared" si="40"/>
        <v>894447.61</v>
      </c>
      <c r="G120" s="97">
        <f t="shared" si="40"/>
        <v>1052.3900000000001</v>
      </c>
      <c r="H120" s="97">
        <f t="shared" si="40"/>
        <v>0</v>
      </c>
      <c r="I120" s="97">
        <f t="shared" si="40"/>
        <v>0</v>
      </c>
      <c r="J120" s="97">
        <f t="shared" si="40"/>
        <v>0</v>
      </c>
      <c r="K120" s="97">
        <f t="shared" si="40"/>
        <v>0</v>
      </c>
      <c r="L120" s="181">
        <f t="shared" si="40"/>
        <v>0</v>
      </c>
      <c r="M120" s="100">
        <f t="shared" si="40"/>
        <v>0</v>
      </c>
    </row>
    <row r="121" spans="1:15" ht="13.15" customHeight="1" x14ac:dyDescent="0.2">
      <c r="A121" s="70">
        <v>323111</v>
      </c>
      <c r="B121" s="124" t="s">
        <v>388</v>
      </c>
      <c r="C121" s="62">
        <v>120000</v>
      </c>
      <c r="D121" s="164">
        <f t="shared" ref="D121:D127" si="41">+E121-C121</f>
        <v>0</v>
      </c>
      <c r="E121" s="62">
        <f t="shared" ref="E121:E127" si="42">SUM(F121:M121)</f>
        <v>120000</v>
      </c>
      <c r="F121" s="130">
        <v>118947.61</v>
      </c>
      <c r="G121" s="91">
        <v>1052.3900000000001</v>
      </c>
      <c r="H121" s="91"/>
      <c r="I121" s="91"/>
      <c r="J121" s="91"/>
      <c r="K121" s="91"/>
      <c r="L121" s="179"/>
      <c r="M121" s="92"/>
    </row>
    <row r="122" spans="1:15" ht="13.15" customHeight="1" x14ac:dyDescent="0.2">
      <c r="A122" s="70">
        <v>323112</v>
      </c>
      <c r="B122" s="125" t="s">
        <v>323</v>
      </c>
      <c r="C122" s="62">
        <v>95000</v>
      </c>
      <c r="D122" s="164">
        <f t="shared" si="41"/>
        <v>0</v>
      </c>
      <c r="E122" s="62">
        <f t="shared" si="42"/>
        <v>95000</v>
      </c>
      <c r="F122" s="130">
        <v>95000</v>
      </c>
      <c r="G122" s="91"/>
      <c r="H122" s="91"/>
      <c r="I122" s="91"/>
      <c r="J122" s="91"/>
      <c r="K122" s="91"/>
      <c r="L122" s="179"/>
      <c r="M122" s="92"/>
    </row>
    <row r="123" spans="1:15" ht="13.15" customHeight="1" x14ac:dyDescent="0.2">
      <c r="A123" s="70">
        <v>32313</v>
      </c>
      <c r="B123" s="124" t="s">
        <v>389</v>
      </c>
      <c r="C123" s="62">
        <v>30000</v>
      </c>
      <c r="D123" s="164">
        <f t="shared" si="41"/>
        <v>500</v>
      </c>
      <c r="E123" s="62">
        <f t="shared" si="42"/>
        <v>30500</v>
      </c>
      <c r="F123" s="130">
        <v>30500</v>
      </c>
      <c r="G123" s="91"/>
      <c r="H123" s="91"/>
      <c r="I123" s="91"/>
      <c r="J123" s="91"/>
      <c r="K123" s="91"/>
      <c r="L123" s="179"/>
      <c r="M123" s="92"/>
    </row>
    <row r="124" spans="1:15" ht="13.15" customHeight="1" x14ac:dyDescent="0.2">
      <c r="A124" s="70">
        <v>32319</v>
      </c>
      <c r="B124" s="124" t="s">
        <v>390</v>
      </c>
      <c r="C124" s="62">
        <v>55000</v>
      </c>
      <c r="D124" s="164">
        <f t="shared" si="41"/>
        <v>55000</v>
      </c>
      <c r="E124" s="62">
        <f t="shared" si="42"/>
        <v>110000</v>
      </c>
      <c r="F124" s="130">
        <v>110000</v>
      </c>
      <c r="G124" s="91"/>
      <c r="H124" s="91"/>
      <c r="I124" s="91"/>
      <c r="J124" s="91"/>
      <c r="K124" s="91"/>
      <c r="L124" s="179"/>
      <c r="M124" s="92"/>
    </row>
    <row r="125" spans="1:15" ht="13.15" customHeight="1" x14ac:dyDescent="0.2">
      <c r="A125" s="70">
        <v>323190</v>
      </c>
      <c r="B125" s="125" t="s">
        <v>324</v>
      </c>
      <c r="C125" s="62">
        <v>470000</v>
      </c>
      <c r="D125" s="164">
        <f t="shared" si="41"/>
        <v>0</v>
      </c>
      <c r="E125" s="62">
        <f t="shared" si="42"/>
        <v>470000</v>
      </c>
      <c r="F125" s="130">
        <v>470000</v>
      </c>
      <c r="G125" s="91"/>
      <c r="H125" s="91"/>
      <c r="I125" s="91"/>
      <c r="J125" s="91"/>
      <c r="K125" s="91"/>
      <c r="L125" s="179"/>
      <c r="M125" s="92"/>
    </row>
    <row r="126" spans="1:15" ht="13.15" customHeight="1" x14ac:dyDescent="0.2">
      <c r="A126" s="70">
        <v>323191</v>
      </c>
      <c r="B126" s="125" t="s">
        <v>309</v>
      </c>
      <c r="C126" s="62">
        <v>60000</v>
      </c>
      <c r="D126" s="164">
        <f t="shared" si="41"/>
        <v>0</v>
      </c>
      <c r="E126" s="62">
        <f t="shared" si="42"/>
        <v>60000</v>
      </c>
      <c r="F126" s="130">
        <v>60000</v>
      </c>
      <c r="G126" s="91"/>
      <c r="H126" s="91"/>
      <c r="I126" s="91"/>
      <c r="J126" s="91"/>
      <c r="K126" s="91"/>
      <c r="L126" s="179"/>
      <c r="M126" s="92"/>
    </row>
    <row r="127" spans="1:15" ht="13.15" customHeight="1" x14ac:dyDescent="0.2">
      <c r="A127" s="70">
        <v>323192</v>
      </c>
      <c r="B127" s="125" t="s">
        <v>325</v>
      </c>
      <c r="C127" s="62">
        <v>10000</v>
      </c>
      <c r="D127" s="164">
        <f t="shared" si="41"/>
        <v>0</v>
      </c>
      <c r="E127" s="62">
        <f t="shared" si="42"/>
        <v>10000</v>
      </c>
      <c r="F127" s="130">
        <v>10000</v>
      </c>
      <c r="G127" s="91"/>
      <c r="H127" s="91"/>
      <c r="I127" s="91"/>
      <c r="J127" s="91"/>
      <c r="K127" s="91"/>
      <c r="L127" s="179"/>
      <c r="M127" s="92"/>
    </row>
    <row r="128" spans="1:15" ht="13.15" customHeight="1" x14ac:dyDescent="0.2">
      <c r="A128" s="99">
        <v>3232</v>
      </c>
      <c r="B128" s="123" t="s">
        <v>391</v>
      </c>
      <c r="C128" s="145">
        <v>2078500</v>
      </c>
      <c r="D128" s="170">
        <f t="shared" ref="D128:M128" si="43">SUM(D129:D132)</f>
        <v>26302.5</v>
      </c>
      <c r="E128" s="145">
        <f t="shared" si="43"/>
        <v>2104802.5</v>
      </c>
      <c r="F128" s="129">
        <f t="shared" si="43"/>
        <v>1754802.5</v>
      </c>
      <c r="G128" s="97">
        <f t="shared" si="43"/>
        <v>0</v>
      </c>
      <c r="H128" s="97">
        <f t="shared" si="43"/>
        <v>0</v>
      </c>
      <c r="I128" s="97">
        <f t="shared" si="43"/>
        <v>0</v>
      </c>
      <c r="J128" s="97">
        <f t="shared" si="43"/>
        <v>0</v>
      </c>
      <c r="K128" s="97">
        <f t="shared" si="43"/>
        <v>0</v>
      </c>
      <c r="L128" s="181">
        <f t="shared" si="43"/>
        <v>0</v>
      </c>
      <c r="M128" s="100">
        <f t="shared" si="43"/>
        <v>350000</v>
      </c>
    </row>
    <row r="129" spans="1:13" ht="13.15" customHeight="1" x14ac:dyDescent="0.2">
      <c r="A129" s="70">
        <v>32321</v>
      </c>
      <c r="B129" s="124" t="s">
        <v>392</v>
      </c>
      <c r="C129" s="62">
        <v>290000</v>
      </c>
      <c r="D129" s="164">
        <f>+E129-C129</f>
        <v>0</v>
      </c>
      <c r="E129" s="62">
        <f>SUM(F129:M129)</f>
        <v>290000</v>
      </c>
      <c r="F129" s="130">
        <v>290000</v>
      </c>
      <c r="G129" s="91"/>
      <c r="H129" s="91"/>
      <c r="I129" s="91"/>
      <c r="J129" s="91"/>
      <c r="K129" s="91"/>
      <c r="L129" s="179"/>
      <c r="M129" s="92"/>
    </row>
    <row r="130" spans="1:13" ht="13.15" customHeight="1" x14ac:dyDescent="0.2">
      <c r="A130" s="70">
        <v>32322</v>
      </c>
      <c r="B130" s="124" t="s">
        <v>393</v>
      </c>
      <c r="C130" s="62">
        <v>448500</v>
      </c>
      <c r="D130" s="164">
        <f>+E130-C130</f>
        <v>26302.5</v>
      </c>
      <c r="E130" s="62">
        <f>SUM(F130:M130)</f>
        <v>474802.5</v>
      </c>
      <c r="F130" s="130">
        <v>474802.5</v>
      </c>
      <c r="G130" s="91"/>
      <c r="H130" s="91"/>
      <c r="I130" s="91"/>
      <c r="J130" s="91"/>
      <c r="K130" s="91"/>
      <c r="L130" s="179"/>
      <c r="M130" s="92"/>
    </row>
    <row r="131" spans="1:13" ht="13.15" customHeight="1" x14ac:dyDescent="0.2">
      <c r="A131" s="70">
        <v>32323</v>
      </c>
      <c r="B131" s="124" t="s">
        <v>394</v>
      </c>
      <c r="C131" s="62">
        <v>990000</v>
      </c>
      <c r="D131" s="164">
        <f>+E131-C131</f>
        <v>0</v>
      </c>
      <c r="E131" s="62">
        <f>SUM(F131:M131)</f>
        <v>990000</v>
      </c>
      <c r="F131" s="130">
        <v>990000</v>
      </c>
      <c r="G131" s="91"/>
      <c r="H131" s="91"/>
      <c r="I131" s="91"/>
      <c r="J131" s="91"/>
      <c r="K131" s="91"/>
      <c r="L131" s="179"/>
      <c r="M131" s="92"/>
    </row>
    <row r="132" spans="1:13" ht="13.15" customHeight="1" x14ac:dyDescent="0.2">
      <c r="A132" s="70">
        <v>323231</v>
      </c>
      <c r="B132" s="125" t="s">
        <v>328</v>
      </c>
      <c r="C132" s="62">
        <v>350000</v>
      </c>
      <c r="D132" s="164">
        <f>+E132-C132</f>
        <v>0</v>
      </c>
      <c r="E132" s="62">
        <f>SUM(F132:M132)</f>
        <v>350000</v>
      </c>
      <c r="F132" s="130"/>
      <c r="G132" s="91"/>
      <c r="H132" s="91"/>
      <c r="I132" s="91"/>
      <c r="J132" s="91"/>
      <c r="K132" s="91"/>
      <c r="L132" s="179">
        <v>0</v>
      </c>
      <c r="M132" s="92">
        <v>350000</v>
      </c>
    </row>
    <row r="133" spans="1:13" ht="13.15" customHeight="1" x14ac:dyDescent="0.2">
      <c r="A133" s="99">
        <v>3233</v>
      </c>
      <c r="B133" s="123" t="s">
        <v>398</v>
      </c>
      <c r="C133" s="145">
        <v>52000</v>
      </c>
      <c r="D133" s="170">
        <f t="shared" ref="D133:M133" si="44">SUM(D134:D137)</f>
        <v>0</v>
      </c>
      <c r="E133" s="145">
        <f t="shared" si="44"/>
        <v>52000</v>
      </c>
      <c r="F133" s="129">
        <f t="shared" si="44"/>
        <v>51150</v>
      </c>
      <c r="G133" s="97">
        <f t="shared" si="44"/>
        <v>850</v>
      </c>
      <c r="H133" s="97">
        <f t="shared" si="44"/>
        <v>0</v>
      </c>
      <c r="I133" s="97">
        <f t="shared" si="44"/>
        <v>0</v>
      </c>
      <c r="J133" s="97">
        <f t="shared" si="44"/>
        <v>0</v>
      </c>
      <c r="K133" s="97">
        <f t="shared" si="44"/>
        <v>0</v>
      </c>
      <c r="L133" s="181">
        <f t="shared" si="44"/>
        <v>0</v>
      </c>
      <c r="M133" s="100">
        <f t="shared" si="44"/>
        <v>0</v>
      </c>
    </row>
    <row r="134" spans="1:13" ht="13.15" customHeight="1" x14ac:dyDescent="0.2">
      <c r="A134" s="70">
        <v>32331</v>
      </c>
      <c r="B134" s="124" t="s">
        <v>396</v>
      </c>
      <c r="C134" s="62">
        <v>0</v>
      </c>
      <c r="D134" s="164">
        <f>+E134-C134</f>
        <v>0</v>
      </c>
      <c r="E134" s="62">
        <f>SUM(F134:M134)</f>
        <v>0</v>
      </c>
      <c r="F134" s="130"/>
      <c r="G134" s="91"/>
      <c r="H134" s="91"/>
      <c r="I134" s="91"/>
      <c r="J134" s="91"/>
      <c r="K134" s="91"/>
      <c r="L134" s="179"/>
      <c r="M134" s="92"/>
    </row>
    <row r="135" spans="1:13" ht="13.15" customHeight="1" x14ac:dyDescent="0.2">
      <c r="A135" s="70">
        <v>32332</v>
      </c>
      <c r="B135" s="124" t="s">
        <v>395</v>
      </c>
      <c r="C135" s="62">
        <v>0</v>
      </c>
      <c r="D135" s="164">
        <f>+E135-C135</f>
        <v>0</v>
      </c>
      <c r="E135" s="62">
        <f>SUM(F135:M135)</f>
        <v>0</v>
      </c>
      <c r="F135" s="130"/>
      <c r="G135" s="91"/>
      <c r="H135" s="91"/>
      <c r="I135" s="91"/>
      <c r="J135" s="91"/>
      <c r="K135" s="91"/>
      <c r="L135" s="179"/>
      <c r="M135" s="92"/>
    </row>
    <row r="136" spans="1:13" ht="13.15" customHeight="1" x14ac:dyDescent="0.2">
      <c r="A136" s="70">
        <v>32334</v>
      </c>
      <c r="B136" s="124" t="s">
        <v>510</v>
      </c>
      <c r="C136" s="62">
        <v>2000</v>
      </c>
      <c r="D136" s="164">
        <f>+E136-C136</f>
        <v>0</v>
      </c>
      <c r="E136" s="62">
        <f>SUM(F136:M136)</f>
        <v>2000</v>
      </c>
      <c r="F136" s="130">
        <v>1150</v>
      </c>
      <c r="G136" s="91">
        <v>850</v>
      </c>
      <c r="H136" s="91"/>
      <c r="I136" s="91"/>
      <c r="J136" s="91"/>
      <c r="K136" s="91"/>
      <c r="L136" s="179"/>
      <c r="M136" s="92"/>
    </row>
    <row r="137" spans="1:13" ht="13.15" customHeight="1" x14ac:dyDescent="0.2">
      <c r="A137" s="70">
        <v>32339</v>
      </c>
      <c r="B137" s="124" t="s">
        <v>397</v>
      </c>
      <c r="C137" s="62">
        <v>50000</v>
      </c>
      <c r="D137" s="164">
        <f>+E137-C137</f>
        <v>0</v>
      </c>
      <c r="E137" s="62">
        <f>SUM(F137:M137)</f>
        <v>50000</v>
      </c>
      <c r="F137" s="130">
        <v>50000</v>
      </c>
      <c r="G137" s="91"/>
      <c r="H137" s="91"/>
      <c r="I137" s="91"/>
      <c r="J137" s="91"/>
      <c r="K137" s="91"/>
      <c r="L137" s="179"/>
      <c r="M137" s="92"/>
    </row>
    <row r="138" spans="1:13" ht="13.15" customHeight="1" x14ac:dyDescent="0.2">
      <c r="A138" s="99">
        <v>3234</v>
      </c>
      <c r="B138" s="123" t="s">
        <v>399</v>
      </c>
      <c r="C138" s="145">
        <v>314000</v>
      </c>
      <c r="D138" s="170">
        <f t="shared" ref="D138:M138" si="45">SUM(D139:D144)</f>
        <v>0</v>
      </c>
      <c r="E138" s="145">
        <f t="shared" si="45"/>
        <v>314000</v>
      </c>
      <c r="F138" s="129">
        <f t="shared" si="45"/>
        <v>314000</v>
      </c>
      <c r="G138" s="97">
        <f t="shared" si="45"/>
        <v>0</v>
      </c>
      <c r="H138" s="97">
        <f t="shared" si="45"/>
        <v>0</v>
      </c>
      <c r="I138" s="97">
        <f t="shared" si="45"/>
        <v>0</v>
      </c>
      <c r="J138" s="97">
        <f t="shared" si="45"/>
        <v>0</v>
      </c>
      <c r="K138" s="97">
        <f t="shared" si="45"/>
        <v>0</v>
      </c>
      <c r="L138" s="181">
        <f t="shared" si="45"/>
        <v>0</v>
      </c>
      <c r="M138" s="100">
        <f t="shared" si="45"/>
        <v>0</v>
      </c>
    </row>
    <row r="139" spans="1:13" ht="13.15" customHeight="1" x14ac:dyDescent="0.2">
      <c r="A139" s="70">
        <v>32341</v>
      </c>
      <c r="B139" s="124" t="s">
        <v>400</v>
      </c>
      <c r="C139" s="62">
        <v>60000</v>
      </c>
      <c r="D139" s="164">
        <f t="shared" ref="D139:D144" si="46">+E139-C139</f>
        <v>0</v>
      </c>
      <c r="E139" s="62">
        <f t="shared" ref="E139:E144" si="47">SUM(F139:M139)</f>
        <v>60000</v>
      </c>
      <c r="F139" s="130">
        <v>60000</v>
      </c>
      <c r="G139" s="91"/>
      <c r="H139" s="91"/>
      <c r="I139" s="91"/>
      <c r="J139" s="91"/>
      <c r="K139" s="91"/>
      <c r="L139" s="179"/>
      <c r="M139" s="92"/>
    </row>
    <row r="140" spans="1:13" ht="13.15" customHeight="1" x14ac:dyDescent="0.2">
      <c r="A140" s="70">
        <v>32342</v>
      </c>
      <c r="B140" s="124" t="s">
        <v>401</v>
      </c>
      <c r="C140" s="62">
        <v>40000</v>
      </c>
      <c r="D140" s="164">
        <f t="shared" si="46"/>
        <v>0</v>
      </c>
      <c r="E140" s="62">
        <f t="shared" si="47"/>
        <v>40000</v>
      </c>
      <c r="F140" s="130">
        <v>40000</v>
      </c>
      <c r="G140" s="91"/>
      <c r="H140" s="91"/>
      <c r="I140" s="91"/>
      <c r="J140" s="91"/>
      <c r="K140" s="91"/>
      <c r="L140" s="179"/>
      <c r="M140" s="92"/>
    </row>
    <row r="141" spans="1:13" ht="13.15" customHeight="1" x14ac:dyDescent="0.2">
      <c r="A141" s="70">
        <v>32343</v>
      </c>
      <c r="B141" s="124" t="s">
        <v>402</v>
      </c>
      <c r="C141" s="62">
        <v>25000</v>
      </c>
      <c r="D141" s="164">
        <f t="shared" si="46"/>
        <v>0</v>
      </c>
      <c r="E141" s="62">
        <f t="shared" si="47"/>
        <v>25000</v>
      </c>
      <c r="F141" s="130">
        <v>25000</v>
      </c>
      <c r="G141" s="91"/>
      <c r="H141" s="91"/>
      <c r="I141" s="91"/>
      <c r="J141" s="91"/>
      <c r="K141" s="91"/>
      <c r="L141" s="179"/>
      <c r="M141" s="92"/>
    </row>
    <row r="142" spans="1:13" ht="13.15" customHeight="1" x14ac:dyDescent="0.2">
      <c r="A142" s="70">
        <v>32344</v>
      </c>
      <c r="B142" s="124" t="s">
        <v>403</v>
      </c>
      <c r="C142" s="62">
        <v>67000</v>
      </c>
      <c r="D142" s="164">
        <f t="shared" si="46"/>
        <v>0</v>
      </c>
      <c r="E142" s="62">
        <f t="shared" si="47"/>
        <v>67000</v>
      </c>
      <c r="F142" s="90">
        <v>67000</v>
      </c>
      <c r="G142" s="91"/>
      <c r="H142" s="91"/>
      <c r="I142" s="91"/>
      <c r="J142" s="91"/>
      <c r="K142" s="91"/>
      <c r="L142" s="179"/>
      <c r="M142" s="92"/>
    </row>
    <row r="143" spans="1:13" ht="13.15" customHeight="1" x14ac:dyDescent="0.2">
      <c r="A143" s="70">
        <v>32346</v>
      </c>
      <c r="B143" s="125" t="s">
        <v>404</v>
      </c>
      <c r="C143" s="62">
        <v>0</v>
      </c>
      <c r="D143" s="164">
        <f t="shared" si="46"/>
        <v>0</v>
      </c>
      <c r="E143" s="62">
        <f t="shared" si="47"/>
        <v>0</v>
      </c>
      <c r="F143" s="130"/>
      <c r="G143" s="91"/>
      <c r="H143" s="91"/>
      <c r="I143" s="91"/>
      <c r="J143" s="91"/>
      <c r="K143" s="91"/>
      <c r="L143" s="179"/>
      <c r="M143" s="92"/>
    </row>
    <row r="144" spans="1:13" ht="13.15" customHeight="1" x14ac:dyDescent="0.2">
      <c r="A144" s="70">
        <v>32349</v>
      </c>
      <c r="B144" s="124" t="s">
        <v>405</v>
      </c>
      <c r="C144" s="62">
        <v>122000</v>
      </c>
      <c r="D144" s="164">
        <f t="shared" si="46"/>
        <v>0</v>
      </c>
      <c r="E144" s="62">
        <f t="shared" si="47"/>
        <v>122000</v>
      </c>
      <c r="F144" s="130">
        <v>122000</v>
      </c>
      <c r="G144" s="91"/>
      <c r="H144" s="91"/>
      <c r="I144" s="91"/>
      <c r="J144" s="91"/>
      <c r="K144" s="91"/>
      <c r="L144" s="179"/>
      <c r="M144" s="92"/>
    </row>
    <row r="145" spans="1:13" ht="13.15" customHeight="1" x14ac:dyDescent="0.2">
      <c r="A145" s="99">
        <v>3235</v>
      </c>
      <c r="B145" s="123" t="s">
        <v>406</v>
      </c>
      <c r="C145" s="145">
        <v>420000</v>
      </c>
      <c r="D145" s="170">
        <f t="shared" ref="D145:M145" si="48">SUM(D146:D148)</f>
        <v>0</v>
      </c>
      <c r="E145" s="145">
        <f t="shared" si="48"/>
        <v>420000</v>
      </c>
      <c r="F145" s="129">
        <f t="shared" si="48"/>
        <v>417400</v>
      </c>
      <c r="G145" s="97">
        <f t="shared" si="48"/>
        <v>2600</v>
      </c>
      <c r="H145" s="97">
        <f t="shared" si="48"/>
        <v>0</v>
      </c>
      <c r="I145" s="97">
        <f t="shared" si="48"/>
        <v>0</v>
      </c>
      <c r="J145" s="97">
        <f t="shared" si="48"/>
        <v>0</v>
      </c>
      <c r="K145" s="97">
        <f t="shared" si="48"/>
        <v>0</v>
      </c>
      <c r="L145" s="181">
        <f t="shared" si="48"/>
        <v>0</v>
      </c>
      <c r="M145" s="100">
        <f t="shared" si="48"/>
        <v>0</v>
      </c>
    </row>
    <row r="146" spans="1:13" ht="13.15" customHeight="1" x14ac:dyDescent="0.2">
      <c r="A146" s="70">
        <v>32352</v>
      </c>
      <c r="B146" s="124" t="s">
        <v>407</v>
      </c>
      <c r="C146" s="62">
        <v>245000</v>
      </c>
      <c r="D146" s="164">
        <f>+E146-C146</f>
        <v>0</v>
      </c>
      <c r="E146" s="62">
        <f>SUM(F146:M146)</f>
        <v>245000</v>
      </c>
      <c r="F146" s="130">
        <v>242400</v>
      </c>
      <c r="G146" s="91">
        <v>2600</v>
      </c>
      <c r="H146" s="91"/>
      <c r="I146" s="91"/>
      <c r="J146" s="91"/>
      <c r="K146" s="91"/>
      <c r="L146" s="179"/>
      <c r="M146" s="92"/>
    </row>
    <row r="147" spans="1:13" ht="13.15" customHeight="1" x14ac:dyDescent="0.2">
      <c r="A147" s="70">
        <v>32353</v>
      </c>
      <c r="B147" s="124" t="s">
        <v>408</v>
      </c>
      <c r="C147" s="62">
        <v>75000</v>
      </c>
      <c r="D147" s="164">
        <f>+E147-C147</f>
        <v>0</v>
      </c>
      <c r="E147" s="62">
        <f>SUM(F147:M147)</f>
        <v>75000</v>
      </c>
      <c r="F147" s="130">
        <v>75000</v>
      </c>
      <c r="G147" s="91"/>
      <c r="H147" s="91"/>
      <c r="I147" s="91"/>
      <c r="J147" s="91"/>
      <c r="K147" s="91"/>
      <c r="L147" s="179"/>
      <c r="M147" s="92"/>
    </row>
    <row r="148" spans="1:13" ht="13.15" customHeight="1" x14ac:dyDescent="0.2">
      <c r="A148" s="70">
        <v>32359</v>
      </c>
      <c r="B148" s="124" t="s">
        <v>409</v>
      </c>
      <c r="C148" s="62">
        <v>100000</v>
      </c>
      <c r="D148" s="164">
        <f>+E148-C148</f>
        <v>0</v>
      </c>
      <c r="E148" s="62">
        <f>SUM(F148:M148)</f>
        <v>100000</v>
      </c>
      <c r="F148" s="130">
        <v>100000</v>
      </c>
      <c r="G148" s="91"/>
      <c r="H148" s="91"/>
      <c r="I148" s="91"/>
      <c r="J148" s="91"/>
      <c r="K148" s="91"/>
      <c r="L148" s="179"/>
      <c r="M148" s="92"/>
    </row>
    <row r="149" spans="1:13" ht="13.15" customHeight="1" x14ac:dyDescent="0.2">
      <c r="A149" s="99">
        <v>3236</v>
      </c>
      <c r="B149" s="127" t="s">
        <v>504</v>
      </c>
      <c r="C149" s="145">
        <v>826500</v>
      </c>
      <c r="D149" s="170">
        <f t="shared" ref="D149:M149" si="49">SUM(D150:D152)</f>
        <v>0</v>
      </c>
      <c r="E149" s="145">
        <f t="shared" si="49"/>
        <v>826500</v>
      </c>
      <c r="F149" s="129">
        <f t="shared" si="49"/>
        <v>826500</v>
      </c>
      <c r="G149" s="97">
        <f t="shared" si="49"/>
        <v>0</v>
      </c>
      <c r="H149" s="97">
        <f t="shared" si="49"/>
        <v>0</v>
      </c>
      <c r="I149" s="97">
        <f t="shared" si="49"/>
        <v>0</v>
      </c>
      <c r="J149" s="97">
        <f t="shared" si="49"/>
        <v>0</v>
      </c>
      <c r="K149" s="97">
        <f t="shared" si="49"/>
        <v>0</v>
      </c>
      <c r="L149" s="181">
        <f t="shared" si="49"/>
        <v>0</v>
      </c>
      <c r="M149" s="100">
        <f t="shared" si="49"/>
        <v>0</v>
      </c>
    </row>
    <row r="150" spans="1:13" ht="13.15" customHeight="1" x14ac:dyDescent="0.2">
      <c r="A150" s="70">
        <v>32361</v>
      </c>
      <c r="B150" s="124" t="s">
        <v>410</v>
      </c>
      <c r="C150" s="62">
        <v>215000</v>
      </c>
      <c r="D150" s="164">
        <f>+E150-C150</f>
        <v>0</v>
      </c>
      <c r="E150" s="62">
        <f>SUM(F150:M150)</f>
        <v>215000</v>
      </c>
      <c r="F150" s="130">
        <f>65000+150000</f>
        <v>215000</v>
      </c>
      <c r="G150" s="91"/>
      <c r="H150" s="91"/>
      <c r="I150" s="91"/>
      <c r="J150" s="91"/>
      <c r="K150" s="91"/>
      <c r="L150" s="179"/>
      <c r="M150" s="92"/>
    </row>
    <row r="151" spans="1:13" ht="13.15" customHeight="1" x14ac:dyDescent="0.2">
      <c r="A151" s="70">
        <v>32363</v>
      </c>
      <c r="B151" s="124" t="s">
        <v>501</v>
      </c>
      <c r="C151" s="62">
        <v>11500</v>
      </c>
      <c r="D151" s="164">
        <f>+E151-C151</f>
        <v>0</v>
      </c>
      <c r="E151" s="62">
        <f>SUM(F151:M151)</f>
        <v>11500</v>
      </c>
      <c r="F151" s="130">
        <v>11500</v>
      </c>
      <c r="G151" s="91"/>
      <c r="H151" s="91"/>
      <c r="I151" s="91"/>
      <c r="J151" s="91"/>
      <c r="K151" s="91"/>
      <c r="L151" s="179"/>
      <c r="M151" s="92"/>
    </row>
    <row r="152" spans="1:13" ht="13.15" customHeight="1" x14ac:dyDescent="0.2">
      <c r="A152" s="70">
        <v>32369</v>
      </c>
      <c r="B152" s="124" t="s">
        <v>503</v>
      </c>
      <c r="C152" s="62">
        <v>600000</v>
      </c>
      <c r="D152" s="164">
        <f>+E152-C152</f>
        <v>0</v>
      </c>
      <c r="E152" s="62">
        <f>SUM(F152:M152)</f>
        <v>600000</v>
      </c>
      <c r="F152" s="130">
        <v>600000</v>
      </c>
      <c r="G152" s="91"/>
      <c r="H152" s="91"/>
      <c r="I152" s="91"/>
      <c r="J152" s="91"/>
      <c r="K152" s="91"/>
      <c r="L152" s="179"/>
      <c r="M152" s="92"/>
    </row>
    <row r="153" spans="1:13" ht="13.15" customHeight="1" x14ac:dyDescent="0.2">
      <c r="A153" s="99">
        <v>3237</v>
      </c>
      <c r="B153" s="123" t="s">
        <v>413</v>
      </c>
      <c r="C153" s="145">
        <v>1709500</v>
      </c>
      <c r="D153" s="170">
        <f t="shared" ref="D153:M153" si="50">SUM(D154:D157)</f>
        <v>100000</v>
      </c>
      <c r="E153" s="145">
        <f t="shared" si="50"/>
        <v>1809500</v>
      </c>
      <c r="F153" s="129">
        <f t="shared" si="50"/>
        <v>1339314.24</v>
      </c>
      <c r="G153" s="97">
        <f t="shared" si="50"/>
        <v>2500</v>
      </c>
      <c r="H153" s="97">
        <f t="shared" si="50"/>
        <v>0</v>
      </c>
      <c r="I153" s="97">
        <f t="shared" si="50"/>
        <v>150000</v>
      </c>
      <c r="J153" s="97">
        <f t="shared" si="50"/>
        <v>0</v>
      </c>
      <c r="K153" s="97">
        <f t="shared" si="50"/>
        <v>0</v>
      </c>
      <c r="L153" s="181">
        <f t="shared" si="50"/>
        <v>317685.76000000001</v>
      </c>
      <c r="M153" s="100">
        <f t="shared" si="50"/>
        <v>0</v>
      </c>
    </row>
    <row r="154" spans="1:13" ht="13.15" customHeight="1" x14ac:dyDescent="0.2">
      <c r="A154" s="70">
        <v>32371</v>
      </c>
      <c r="B154" s="124" t="s">
        <v>411</v>
      </c>
      <c r="C154" s="62">
        <v>7000</v>
      </c>
      <c r="D154" s="164">
        <f>+E154-C154</f>
        <v>0</v>
      </c>
      <c r="E154" s="62">
        <f>SUM(F154:M154)</f>
        <v>7000</v>
      </c>
      <c r="F154" s="130">
        <v>7000</v>
      </c>
      <c r="G154" s="91"/>
      <c r="H154" s="91"/>
      <c r="I154" s="91"/>
      <c r="J154" s="91"/>
      <c r="K154" s="91"/>
      <c r="L154" s="179"/>
      <c r="M154" s="92"/>
    </row>
    <row r="155" spans="1:13" ht="13.15" customHeight="1" x14ac:dyDescent="0.2">
      <c r="A155" s="70">
        <v>32372</v>
      </c>
      <c r="B155" s="124" t="s">
        <v>511</v>
      </c>
      <c r="C155" s="62">
        <v>1380000</v>
      </c>
      <c r="D155" s="164">
        <f>+E155-C155</f>
        <v>100000</v>
      </c>
      <c r="E155" s="62">
        <f>SUM(F155:M155)</f>
        <v>1480000</v>
      </c>
      <c r="F155" s="130">
        <v>1012314.24</v>
      </c>
      <c r="G155" s="91"/>
      <c r="H155" s="91"/>
      <c r="I155" s="91">
        <v>150000</v>
      </c>
      <c r="J155" s="91"/>
      <c r="K155" s="91"/>
      <c r="L155" s="179">
        <v>317685.76000000001</v>
      </c>
      <c r="M155" s="92"/>
    </row>
    <row r="156" spans="1:13" ht="13.5" customHeight="1" x14ac:dyDescent="0.2">
      <c r="A156" s="70">
        <v>32377</v>
      </c>
      <c r="B156" s="124" t="s">
        <v>412</v>
      </c>
      <c r="C156" s="62">
        <v>80000</v>
      </c>
      <c r="D156" s="164">
        <f>+E156-C156</f>
        <v>0</v>
      </c>
      <c r="E156" s="62">
        <f>SUM(F156:M156)</f>
        <v>80000</v>
      </c>
      <c r="F156" s="130">
        <v>80000</v>
      </c>
      <c r="G156" s="91"/>
      <c r="H156" s="91"/>
      <c r="I156" s="91"/>
      <c r="J156" s="91"/>
      <c r="K156" s="91"/>
      <c r="L156" s="179"/>
      <c r="M156" s="92"/>
    </row>
    <row r="157" spans="1:13" ht="25.5" customHeight="1" x14ac:dyDescent="0.2">
      <c r="A157" s="70">
        <v>32379</v>
      </c>
      <c r="B157" s="124" t="s">
        <v>512</v>
      </c>
      <c r="C157" s="62">
        <v>242500</v>
      </c>
      <c r="D157" s="164">
        <f>+E157-C157</f>
        <v>0</v>
      </c>
      <c r="E157" s="62">
        <f>SUM(F157:M157)</f>
        <v>242500</v>
      </c>
      <c r="F157" s="90">
        <v>240000</v>
      </c>
      <c r="G157" s="91">
        <v>2500</v>
      </c>
      <c r="H157" s="91"/>
      <c r="I157" s="91"/>
      <c r="J157" s="91"/>
      <c r="K157" s="91"/>
      <c r="L157" s="179"/>
      <c r="M157" s="92"/>
    </row>
    <row r="158" spans="1:13" ht="13.15" customHeight="1" x14ac:dyDescent="0.2">
      <c r="A158" s="99">
        <v>3238</v>
      </c>
      <c r="B158" s="123" t="s">
        <v>313</v>
      </c>
      <c r="C158" s="145">
        <v>375000</v>
      </c>
      <c r="D158" s="170">
        <f t="shared" ref="D158:M158" si="51">+D159</f>
        <v>2000</v>
      </c>
      <c r="E158" s="145">
        <f t="shared" si="51"/>
        <v>377000</v>
      </c>
      <c r="F158" s="129">
        <f t="shared" si="51"/>
        <v>377000</v>
      </c>
      <c r="G158" s="97">
        <f t="shared" si="51"/>
        <v>0</v>
      </c>
      <c r="H158" s="97">
        <f t="shared" si="51"/>
        <v>0</v>
      </c>
      <c r="I158" s="97">
        <f t="shared" si="51"/>
        <v>0</v>
      </c>
      <c r="J158" s="97">
        <f t="shared" si="51"/>
        <v>0</v>
      </c>
      <c r="K158" s="97">
        <f t="shared" si="51"/>
        <v>0</v>
      </c>
      <c r="L158" s="181">
        <f t="shared" si="51"/>
        <v>0</v>
      </c>
      <c r="M158" s="100">
        <f t="shared" si="51"/>
        <v>0</v>
      </c>
    </row>
    <row r="159" spans="1:13" ht="13.15" customHeight="1" x14ac:dyDescent="0.2">
      <c r="A159" s="70">
        <v>32389</v>
      </c>
      <c r="B159" s="116" t="s">
        <v>414</v>
      </c>
      <c r="C159" s="62">
        <v>375000</v>
      </c>
      <c r="D159" s="164">
        <v>2000</v>
      </c>
      <c r="E159" s="62">
        <v>377000</v>
      </c>
      <c r="F159" s="130">
        <v>377000</v>
      </c>
      <c r="G159" s="91"/>
      <c r="H159" s="91"/>
      <c r="I159" s="91"/>
      <c r="J159" s="91"/>
      <c r="K159" s="91"/>
      <c r="L159" s="179"/>
      <c r="M159" s="92"/>
    </row>
    <row r="160" spans="1:13" ht="13.15" customHeight="1" x14ac:dyDescent="0.2">
      <c r="A160" s="99">
        <v>3239</v>
      </c>
      <c r="B160" s="123" t="s">
        <v>415</v>
      </c>
      <c r="C160" s="145">
        <v>591000</v>
      </c>
      <c r="D160" s="170">
        <f t="shared" ref="D160:M160" si="52">SUM(D161:D165)</f>
        <v>25200</v>
      </c>
      <c r="E160" s="145">
        <f t="shared" si="52"/>
        <v>616200</v>
      </c>
      <c r="F160" s="129">
        <f t="shared" si="52"/>
        <v>616200</v>
      </c>
      <c r="G160" s="97">
        <f t="shared" si="52"/>
        <v>0</v>
      </c>
      <c r="H160" s="97">
        <f t="shared" si="52"/>
        <v>0</v>
      </c>
      <c r="I160" s="97">
        <f t="shared" si="52"/>
        <v>0</v>
      </c>
      <c r="J160" s="97">
        <f t="shared" si="52"/>
        <v>0</v>
      </c>
      <c r="K160" s="97">
        <f t="shared" si="52"/>
        <v>0</v>
      </c>
      <c r="L160" s="181">
        <f t="shared" si="52"/>
        <v>0</v>
      </c>
      <c r="M160" s="100">
        <f t="shared" si="52"/>
        <v>0</v>
      </c>
    </row>
    <row r="161" spans="1:13" ht="13.15" customHeight="1" x14ac:dyDescent="0.2">
      <c r="A161" s="70">
        <v>32391</v>
      </c>
      <c r="B161" s="124" t="s">
        <v>416</v>
      </c>
      <c r="C161" s="62">
        <v>60000</v>
      </c>
      <c r="D161" s="164">
        <f>+E161-C161</f>
        <v>0</v>
      </c>
      <c r="E161" s="62">
        <f>SUM(F161:M161)</f>
        <v>60000</v>
      </c>
      <c r="F161" s="130">
        <f>50000+10000</f>
        <v>60000</v>
      </c>
      <c r="G161" s="98"/>
      <c r="H161" s="98"/>
      <c r="I161" s="98"/>
      <c r="J161" s="98"/>
      <c r="K161" s="98"/>
      <c r="L161" s="182"/>
      <c r="M161" s="101"/>
    </row>
    <row r="162" spans="1:13" ht="13.15" customHeight="1" x14ac:dyDescent="0.2">
      <c r="A162" s="70">
        <v>32393</v>
      </c>
      <c r="B162" s="124" t="s">
        <v>417</v>
      </c>
      <c r="C162" s="62">
        <v>0</v>
      </c>
      <c r="D162" s="164">
        <f>+E162-C162</f>
        <v>0</v>
      </c>
      <c r="E162" s="62">
        <f>SUM(F162:M162)</f>
        <v>0</v>
      </c>
      <c r="F162" s="130"/>
      <c r="G162" s="98"/>
      <c r="H162" s="98"/>
      <c r="I162" s="98"/>
      <c r="J162" s="98"/>
      <c r="K162" s="98"/>
      <c r="L162" s="182"/>
      <c r="M162" s="101"/>
    </row>
    <row r="163" spans="1:13" ht="13.15" customHeight="1" x14ac:dyDescent="0.2">
      <c r="A163" s="70">
        <v>32394</v>
      </c>
      <c r="B163" s="124" t="s">
        <v>418</v>
      </c>
      <c r="C163" s="62">
        <v>100000</v>
      </c>
      <c r="D163" s="164">
        <v>25200</v>
      </c>
      <c r="E163" s="62">
        <v>125200</v>
      </c>
      <c r="F163" s="130">
        <v>125200</v>
      </c>
      <c r="G163" s="98"/>
      <c r="H163" s="98"/>
      <c r="I163" s="98"/>
      <c r="J163" s="98"/>
      <c r="K163" s="98"/>
      <c r="L163" s="182"/>
      <c r="M163" s="101"/>
    </row>
    <row r="164" spans="1:13" ht="13.15" customHeight="1" x14ac:dyDescent="0.2">
      <c r="A164" s="70">
        <v>32395</v>
      </c>
      <c r="B164" s="124" t="s">
        <v>419</v>
      </c>
      <c r="C164" s="62">
        <v>407000</v>
      </c>
      <c r="D164" s="164">
        <f>+E164-C164</f>
        <v>0</v>
      </c>
      <c r="E164" s="62">
        <f>SUM(F164:M164)</f>
        <v>407000</v>
      </c>
      <c r="F164" s="130">
        <v>407000</v>
      </c>
      <c r="G164" s="91"/>
      <c r="H164" s="91"/>
      <c r="I164" s="91"/>
      <c r="J164" s="91"/>
      <c r="K164" s="91"/>
      <c r="L164" s="182"/>
      <c r="M164" s="101"/>
    </row>
    <row r="165" spans="1:13" ht="13.15" customHeight="1" x14ac:dyDescent="0.2">
      <c r="A165" s="70">
        <v>32399</v>
      </c>
      <c r="B165" s="124" t="s">
        <v>420</v>
      </c>
      <c r="C165" s="62">
        <v>24000</v>
      </c>
      <c r="D165" s="164">
        <f>+E165-C165</f>
        <v>0</v>
      </c>
      <c r="E165" s="62">
        <f>SUM(F165:M165)</f>
        <v>24000</v>
      </c>
      <c r="F165" s="130">
        <v>24000</v>
      </c>
      <c r="G165" s="98"/>
      <c r="H165" s="98"/>
      <c r="I165" s="98"/>
      <c r="J165" s="98"/>
      <c r="K165" s="98"/>
      <c r="L165" s="182"/>
      <c r="M165" s="101"/>
    </row>
    <row r="166" spans="1:13" ht="13.15" customHeight="1" x14ac:dyDescent="0.2">
      <c r="A166" s="99">
        <v>3241</v>
      </c>
      <c r="B166" s="123" t="s">
        <v>421</v>
      </c>
      <c r="C166" s="145">
        <v>7314.24</v>
      </c>
      <c r="D166" s="170">
        <f t="shared" ref="D166:M166" si="53">+D167</f>
        <v>6746.6399999999994</v>
      </c>
      <c r="E166" s="145">
        <f t="shared" si="53"/>
        <v>14060.88</v>
      </c>
      <c r="F166" s="129">
        <f t="shared" si="53"/>
        <v>0</v>
      </c>
      <c r="G166" s="97">
        <f t="shared" si="53"/>
        <v>0</v>
      </c>
      <c r="H166" s="97">
        <f t="shared" si="53"/>
        <v>0</v>
      </c>
      <c r="I166" s="97">
        <f t="shared" si="53"/>
        <v>0</v>
      </c>
      <c r="J166" s="97">
        <f t="shared" si="53"/>
        <v>0</v>
      </c>
      <c r="K166" s="97">
        <f t="shared" si="53"/>
        <v>0</v>
      </c>
      <c r="L166" s="181">
        <f t="shared" si="53"/>
        <v>14060.88</v>
      </c>
      <c r="M166" s="100">
        <f t="shared" si="53"/>
        <v>0</v>
      </c>
    </row>
    <row r="167" spans="1:13" ht="13.15" customHeight="1" x14ac:dyDescent="0.2">
      <c r="A167" s="70">
        <v>32412</v>
      </c>
      <c r="B167" s="125" t="s">
        <v>320</v>
      </c>
      <c r="C167" s="62">
        <v>7314.24</v>
      </c>
      <c r="D167" s="164">
        <f>+E167-C167</f>
        <v>6746.6399999999994</v>
      </c>
      <c r="E167" s="62">
        <f>SUM(F167:M167)</f>
        <v>14060.88</v>
      </c>
      <c r="F167" s="130">
        <v>0</v>
      </c>
      <c r="G167" s="98"/>
      <c r="H167" s="98"/>
      <c r="I167" s="98"/>
      <c r="J167" s="98"/>
      <c r="K167" s="98"/>
      <c r="L167" s="182">
        <v>14060.88</v>
      </c>
      <c r="M167" s="101"/>
    </row>
    <row r="168" spans="1:13" ht="13.15" customHeight="1" x14ac:dyDescent="0.2">
      <c r="A168" s="99">
        <v>3291</v>
      </c>
      <c r="B168" s="127" t="s">
        <v>329</v>
      </c>
      <c r="C168" s="145">
        <v>90000</v>
      </c>
      <c r="D168" s="170">
        <f t="shared" ref="D168:M168" si="54">SUM(D169:D170)</f>
        <v>0</v>
      </c>
      <c r="E168" s="145">
        <f t="shared" si="54"/>
        <v>90000</v>
      </c>
      <c r="F168" s="129">
        <f t="shared" si="54"/>
        <v>90000</v>
      </c>
      <c r="G168" s="97">
        <f t="shared" si="54"/>
        <v>0</v>
      </c>
      <c r="H168" s="97">
        <f t="shared" si="54"/>
        <v>0</v>
      </c>
      <c r="I168" s="97">
        <f t="shared" si="54"/>
        <v>0</v>
      </c>
      <c r="J168" s="97">
        <f t="shared" si="54"/>
        <v>0</v>
      </c>
      <c r="K168" s="97">
        <f t="shared" si="54"/>
        <v>0</v>
      </c>
      <c r="L168" s="181">
        <f t="shared" si="54"/>
        <v>0</v>
      </c>
      <c r="M168" s="100">
        <f t="shared" si="54"/>
        <v>0</v>
      </c>
    </row>
    <row r="169" spans="1:13" ht="13.15" customHeight="1" x14ac:dyDescent="0.2">
      <c r="A169" s="70">
        <v>32911</v>
      </c>
      <c r="B169" s="124" t="s">
        <v>423</v>
      </c>
      <c r="C169" s="62">
        <v>90000</v>
      </c>
      <c r="D169" s="164">
        <f>+E169-C169</f>
        <v>0</v>
      </c>
      <c r="E169" s="62">
        <f>SUM(F169:M169)</f>
        <v>90000</v>
      </c>
      <c r="F169" s="130">
        <v>90000</v>
      </c>
      <c r="G169" s="98"/>
      <c r="H169" s="98"/>
      <c r="I169" s="98"/>
      <c r="J169" s="98"/>
      <c r="K169" s="98"/>
      <c r="L169" s="182"/>
      <c r="M169" s="101"/>
    </row>
    <row r="170" spans="1:13" ht="13.15" customHeight="1" x14ac:dyDescent="0.2">
      <c r="A170" s="70">
        <v>32912</v>
      </c>
      <c r="B170" s="124" t="s">
        <v>422</v>
      </c>
      <c r="C170" s="62">
        <v>0</v>
      </c>
      <c r="D170" s="164">
        <f>+E170-C170</f>
        <v>0</v>
      </c>
      <c r="E170" s="62">
        <f>SUM(F170:M170)</f>
        <v>0</v>
      </c>
      <c r="F170" s="130"/>
      <c r="G170" s="98"/>
      <c r="H170" s="98"/>
      <c r="I170" s="98"/>
      <c r="J170" s="98"/>
      <c r="K170" s="98"/>
      <c r="L170" s="182"/>
      <c r="M170" s="101"/>
    </row>
    <row r="171" spans="1:13" ht="13.15" customHeight="1" x14ac:dyDescent="0.2">
      <c r="A171" s="99">
        <v>3292</v>
      </c>
      <c r="B171" s="123" t="s">
        <v>424</v>
      </c>
      <c r="C171" s="145">
        <v>500000</v>
      </c>
      <c r="D171" s="170">
        <f t="shared" ref="D171:M171" si="55">SUM(D172:D174)</f>
        <v>0</v>
      </c>
      <c r="E171" s="145">
        <f t="shared" si="55"/>
        <v>500000</v>
      </c>
      <c r="F171" s="129">
        <f t="shared" si="55"/>
        <v>500000</v>
      </c>
      <c r="G171" s="97">
        <f t="shared" si="55"/>
        <v>0</v>
      </c>
      <c r="H171" s="97">
        <f t="shared" si="55"/>
        <v>0</v>
      </c>
      <c r="I171" s="97">
        <f t="shared" si="55"/>
        <v>0</v>
      </c>
      <c r="J171" s="97">
        <f t="shared" si="55"/>
        <v>0</v>
      </c>
      <c r="K171" s="97">
        <f t="shared" si="55"/>
        <v>0</v>
      </c>
      <c r="L171" s="181">
        <f t="shared" si="55"/>
        <v>0</v>
      </c>
      <c r="M171" s="100">
        <f t="shared" si="55"/>
        <v>0</v>
      </c>
    </row>
    <row r="172" spans="1:13" ht="13.15" customHeight="1" x14ac:dyDescent="0.2">
      <c r="A172" s="70">
        <v>32921</v>
      </c>
      <c r="B172" s="124" t="s">
        <v>425</v>
      </c>
      <c r="C172" s="62">
        <v>300000</v>
      </c>
      <c r="D172" s="164">
        <f>+E172-C172</f>
        <v>0</v>
      </c>
      <c r="E172" s="62">
        <f>SUM(F172:M172)</f>
        <v>300000</v>
      </c>
      <c r="F172" s="90">
        <v>300000</v>
      </c>
      <c r="G172" s="91"/>
      <c r="H172" s="91"/>
      <c r="I172" s="91"/>
      <c r="J172" s="91"/>
      <c r="K172" s="91"/>
      <c r="L172" s="179"/>
      <c r="M172" s="92"/>
    </row>
    <row r="173" spans="1:13" ht="13.15" customHeight="1" x14ac:dyDescent="0.2">
      <c r="A173" s="70">
        <v>32922</v>
      </c>
      <c r="B173" s="124" t="s">
        <v>426</v>
      </c>
      <c r="C173" s="62">
        <v>80000</v>
      </c>
      <c r="D173" s="164">
        <f>+E173-C173</f>
        <v>0</v>
      </c>
      <c r="E173" s="62">
        <f>SUM(F173:M173)</f>
        <v>80000</v>
      </c>
      <c r="F173" s="90">
        <v>80000</v>
      </c>
      <c r="G173" s="91"/>
      <c r="H173" s="91"/>
      <c r="I173" s="91"/>
      <c r="J173" s="91"/>
      <c r="K173" s="91"/>
      <c r="L173" s="179"/>
      <c r="M173" s="92"/>
    </row>
    <row r="174" spans="1:13" ht="13.15" customHeight="1" x14ac:dyDescent="0.2">
      <c r="A174" s="70">
        <v>32923</v>
      </c>
      <c r="B174" s="124" t="s">
        <v>427</v>
      </c>
      <c r="C174" s="62">
        <v>120000</v>
      </c>
      <c r="D174" s="164">
        <f>+E174-C174</f>
        <v>0</v>
      </c>
      <c r="E174" s="62">
        <f>SUM(F174:M174)</f>
        <v>120000</v>
      </c>
      <c r="F174" s="90">
        <v>120000</v>
      </c>
      <c r="G174" s="91"/>
      <c r="H174" s="91"/>
      <c r="I174" s="91"/>
      <c r="J174" s="91"/>
      <c r="K174" s="91"/>
      <c r="L174" s="179"/>
      <c r="M174" s="92"/>
    </row>
    <row r="175" spans="1:13" ht="13.15" customHeight="1" x14ac:dyDescent="0.2">
      <c r="A175" s="99">
        <v>3293</v>
      </c>
      <c r="B175" s="127" t="s">
        <v>311</v>
      </c>
      <c r="C175" s="145">
        <v>24000</v>
      </c>
      <c r="D175" s="170">
        <f t="shared" ref="D175:M175" si="56">+D176</f>
        <v>0</v>
      </c>
      <c r="E175" s="145">
        <f t="shared" si="56"/>
        <v>24000</v>
      </c>
      <c r="F175" s="129">
        <f t="shared" si="56"/>
        <v>24000</v>
      </c>
      <c r="G175" s="97">
        <f t="shared" si="56"/>
        <v>0</v>
      </c>
      <c r="H175" s="97">
        <f t="shared" si="56"/>
        <v>0</v>
      </c>
      <c r="I175" s="97">
        <f t="shared" si="56"/>
        <v>0</v>
      </c>
      <c r="J175" s="97">
        <f t="shared" si="56"/>
        <v>0</v>
      </c>
      <c r="K175" s="97">
        <f t="shared" si="56"/>
        <v>0</v>
      </c>
      <c r="L175" s="181">
        <f t="shared" si="56"/>
        <v>0</v>
      </c>
      <c r="M175" s="100">
        <f t="shared" si="56"/>
        <v>0</v>
      </c>
    </row>
    <row r="176" spans="1:13" ht="13.15" customHeight="1" x14ac:dyDescent="0.2">
      <c r="A176" s="70">
        <v>32931</v>
      </c>
      <c r="B176" s="124" t="s">
        <v>311</v>
      </c>
      <c r="C176" s="62">
        <v>24000</v>
      </c>
      <c r="D176" s="164">
        <f>+E176-C176</f>
        <v>0</v>
      </c>
      <c r="E176" s="62">
        <f>SUM(F176:M176)</f>
        <v>24000</v>
      </c>
      <c r="F176" s="130">
        <v>24000</v>
      </c>
      <c r="G176" s="91"/>
      <c r="H176" s="91"/>
      <c r="I176" s="91"/>
      <c r="J176" s="91"/>
      <c r="K176" s="91"/>
      <c r="L176" s="179"/>
      <c r="M176" s="92"/>
    </row>
    <row r="177" spans="1:13" ht="13.15" customHeight="1" x14ac:dyDescent="0.2">
      <c r="A177" s="99">
        <v>3294</v>
      </c>
      <c r="B177" s="127" t="s">
        <v>428</v>
      </c>
      <c r="C177" s="145">
        <v>15000</v>
      </c>
      <c r="D177" s="170">
        <f t="shared" ref="D177:M177" si="57">+D178</f>
        <v>0</v>
      </c>
      <c r="E177" s="145">
        <f t="shared" si="57"/>
        <v>15000</v>
      </c>
      <c r="F177" s="129">
        <f t="shared" si="57"/>
        <v>15000</v>
      </c>
      <c r="G177" s="97">
        <f t="shared" si="57"/>
        <v>0</v>
      </c>
      <c r="H177" s="97">
        <f t="shared" si="57"/>
        <v>0</v>
      </c>
      <c r="I177" s="97">
        <f t="shared" si="57"/>
        <v>0</v>
      </c>
      <c r="J177" s="97">
        <f t="shared" si="57"/>
        <v>0</v>
      </c>
      <c r="K177" s="97">
        <f t="shared" si="57"/>
        <v>0</v>
      </c>
      <c r="L177" s="181">
        <f t="shared" si="57"/>
        <v>0</v>
      </c>
      <c r="M177" s="100">
        <f t="shared" si="57"/>
        <v>0</v>
      </c>
    </row>
    <row r="178" spans="1:13" ht="13.15" customHeight="1" x14ac:dyDescent="0.2">
      <c r="A178" s="61">
        <v>32941</v>
      </c>
      <c r="B178" s="116" t="s">
        <v>310</v>
      </c>
      <c r="C178" s="62">
        <v>15000</v>
      </c>
      <c r="D178" s="164">
        <f>+E178-C178</f>
        <v>0</v>
      </c>
      <c r="E178" s="62">
        <f>SUM(F178:M178)</f>
        <v>15000</v>
      </c>
      <c r="F178" s="90">
        <v>15000</v>
      </c>
      <c r="G178" s="91"/>
      <c r="H178" s="91"/>
      <c r="I178" s="91"/>
      <c r="J178" s="91"/>
      <c r="K178" s="91"/>
      <c r="L178" s="179"/>
      <c r="M178" s="92"/>
    </row>
    <row r="179" spans="1:13" ht="13.15" customHeight="1" x14ac:dyDescent="0.2">
      <c r="A179" s="99">
        <v>3295</v>
      </c>
      <c r="B179" s="128" t="s">
        <v>318</v>
      </c>
      <c r="C179" s="145">
        <v>65000</v>
      </c>
      <c r="D179" s="170">
        <f t="shared" ref="D179:M179" si="58">SUM(D180:D181)</f>
        <v>0</v>
      </c>
      <c r="E179" s="145">
        <f t="shared" si="58"/>
        <v>65000</v>
      </c>
      <c r="F179" s="129">
        <f t="shared" si="58"/>
        <v>65000</v>
      </c>
      <c r="G179" s="97">
        <f t="shared" si="58"/>
        <v>0</v>
      </c>
      <c r="H179" s="97">
        <f t="shared" si="58"/>
        <v>0</v>
      </c>
      <c r="I179" s="97">
        <f t="shared" si="58"/>
        <v>0</v>
      </c>
      <c r="J179" s="97">
        <f t="shared" si="58"/>
        <v>0</v>
      </c>
      <c r="K179" s="97">
        <f t="shared" si="58"/>
        <v>0</v>
      </c>
      <c r="L179" s="181">
        <f t="shared" si="58"/>
        <v>0</v>
      </c>
      <c r="M179" s="100">
        <f t="shared" si="58"/>
        <v>0</v>
      </c>
    </row>
    <row r="180" spans="1:13" ht="13.15" customHeight="1" x14ac:dyDescent="0.2">
      <c r="A180" s="70">
        <v>32955</v>
      </c>
      <c r="B180" s="126" t="s">
        <v>430</v>
      </c>
      <c r="C180" s="62">
        <v>55000</v>
      </c>
      <c r="D180" s="164">
        <f>+E180-C180</f>
        <v>0</v>
      </c>
      <c r="E180" s="62">
        <f>SUM(F180:M180)</f>
        <v>55000</v>
      </c>
      <c r="F180" s="90">
        <v>55000</v>
      </c>
      <c r="G180" s="91"/>
      <c r="H180" s="91"/>
      <c r="I180" s="91"/>
      <c r="J180" s="91"/>
      <c r="K180" s="91"/>
      <c r="L180" s="179"/>
      <c r="M180" s="92"/>
    </row>
    <row r="181" spans="1:13" ht="13.15" customHeight="1" x14ac:dyDescent="0.2">
      <c r="A181" s="70">
        <v>32959</v>
      </c>
      <c r="B181" s="126" t="s">
        <v>429</v>
      </c>
      <c r="C181" s="62">
        <v>10000</v>
      </c>
      <c r="D181" s="164">
        <f>+E181-C181</f>
        <v>0</v>
      </c>
      <c r="E181" s="62">
        <f>SUM(F181:M181)</f>
        <v>10000</v>
      </c>
      <c r="F181" s="90">
        <v>10000</v>
      </c>
      <c r="G181" s="91"/>
      <c r="H181" s="91"/>
      <c r="I181" s="91"/>
      <c r="J181" s="91"/>
      <c r="K181" s="91"/>
      <c r="L181" s="179"/>
      <c r="M181" s="92"/>
    </row>
    <row r="182" spans="1:13" ht="13.15" customHeight="1" x14ac:dyDescent="0.2">
      <c r="A182" s="99">
        <v>3299</v>
      </c>
      <c r="B182" s="127" t="s">
        <v>319</v>
      </c>
      <c r="C182" s="145">
        <v>2000</v>
      </c>
      <c r="D182" s="170">
        <f>+D183</f>
        <v>0</v>
      </c>
      <c r="E182" s="145">
        <f>SUM(F182:M182)</f>
        <v>2000</v>
      </c>
      <c r="F182" s="129">
        <f t="shared" ref="F182:M182" si="59">+F183</f>
        <v>2000</v>
      </c>
      <c r="G182" s="97">
        <f t="shared" si="59"/>
        <v>0</v>
      </c>
      <c r="H182" s="97">
        <f t="shared" si="59"/>
        <v>0</v>
      </c>
      <c r="I182" s="97">
        <f t="shared" si="59"/>
        <v>0</v>
      </c>
      <c r="J182" s="97">
        <f t="shared" si="59"/>
        <v>0</v>
      </c>
      <c r="K182" s="97">
        <f t="shared" si="59"/>
        <v>0</v>
      </c>
      <c r="L182" s="181">
        <f t="shared" si="59"/>
        <v>0</v>
      </c>
      <c r="M182" s="100">
        <f t="shared" si="59"/>
        <v>0</v>
      </c>
    </row>
    <row r="183" spans="1:13" ht="13.15" customHeight="1" x14ac:dyDescent="0.2">
      <c r="A183" s="70">
        <v>32999</v>
      </c>
      <c r="B183" s="124" t="s">
        <v>319</v>
      </c>
      <c r="C183" s="62">
        <v>2000</v>
      </c>
      <c r="D183" s="164">
        <f>+E183-C183</f>
        <v>0</v>
      </c>
      <c r="E183" s="62">
        <f>SUM(F183:M183)</f>
        <v>2000</v>
      </c>
      <c r="F183" s="90">
        <v>2000</v>
      </c>
      <c r="G183" s="91"/>
      <c r="H183" s="91"/>
      <c r="I183" s="91"/>
      <c r="J183" s="91"/>
      <c r="K183" s="91"/>
      <c r="L183" s="179"/>
      <c r="M183" s="92"/>
    </row>
    <row r="184" spans="1:13" ht="13.15" customHeight="1" x14ac:dyDescent="0.2">
      <c r="A184" s="70"/>
      <c r="B184" s="124"/>
      <c r="C184" s="62"/>
      <c r="D184" s="164"/>
      <c r="E184" s="62"/>
      <c r="F184" s="90"/>
      <c r="G184" s="91"/>
      <c r="H184" s="91"/>
      <c r="I184" s="91"/>
      <c r="J184" s="91"/>
      <c r="K184" s="91"/>
      <c r="L184" s="179"/>
      <c r="M184" s="92"/>
    </row>
    <row r="185" spans="1:13" s="58" customFormat="1" ht="13.15" customHeight="1" x14ac:dyDescent="0.2">
      <c r="A185" s="69">
        <v>34</v>
      </c>
      <c r="B185" s="117" t="s">
        <v>458</v>
      </c>
      <c r="C185" s="143">
        <v>38000</v>
      </c>
      <c r="D185" s="166">
        <f t="shared" ref="D185:M185" si="60">+D186+D189+D191</f>
        <v>0</v>
      </c>
      <c r="E185" s="143">
        <f t="shared" si="60"/>
        <v>38000</v>
      </c>
      <c r="F185" s="93">
        <f t="shared" si="60"/>
        <v>38000</v>
      </c>
      <c r="G185" s="102">
        <f t="shared" si="60"/>
        <v>0</v>
      </c>
      <c r="H185" s="102">
        <f t="shared" si="60"/>
        <v>0</v>
      </c>
      <c r="I185" s="102">
        <f t="shared" si="60"/>
        <v>0</v>
      </c>
      <c r="J185" s="102">
        <f t="shared" si="60"/>
        <v>0</v>
      </c>
      <c r="K185" s="102">
        <f t="shared" si="60"/>
        <v>0</v>
      </c>
      <c r="L185" s="180">
        <f t="shared" si="60"/>
        <v>0</v>
      </c>
      <c r="M185" s="94">
        <f t="shared" si="60"/>
        <v>0</v>
      </c>
    </row>
    <row r="186" spans="1:13" ht="13.15" customHeight="1" x14ac:dyDescent="0.2">
      <c r="A186" s="99">
        <v>3431</v>
      </c>
      <c r="B186" s="127" t="s">
        <v>314</v>
      </c>
      <c r="C186" s="145">
        <v>35000</v>
      </c>
      <c r="D186" s="170">
        <f>SUM(D187:D188)</f>
        <v>0</v>
      </c>
      <c r="E186" s="145">
        <f>SUM(F186:M186)</f>
        <v>35000</v>
      </c>
      <c r="F186" s="129">
        <f t="shared" ref="F186:M186" si="61">SUM(F187:F188)</f>
        <v>35000</v>
      </c>
      <c r="G186" s="129">
        <f t="shared" si="61"/>
        <v>0</v>
      </c>
      <c r="H186" s="129">
        <f t="shared" si="61"/>
        <v>0</v>
      </c>
      <c r="I186" s="129">
        <f t="shared" si="61"/>
        <v>0</v>
      </c>
      <c r="J186" s="129">
        <f t="shared" si="61"/>
        <v>0</v>
      </c>
      <c r="K186" s="129">
        <f t="shared" si="61"/>
        <v>0</v>
      </c>
      <c r="L186" s="181">
        <f t="shared" si="61"/>
        <v>0</v>
      </c>
      <c r="M186" s="100">
        <f t="shared" si="61"/>
        <v>0</v>
      </c>
    </row>
    <row r="187" spans="1:13" ht="13.15" customHeight="1" x14ac:dyDescent="0.2">
      <c r="A187" s="70">
        <v>34311</v>
      </c>
      <c r="B187" s="124" t="s">
        <v>431</v>
      </c>
      <c r="C187" s="62">
        <v>15000</v>
      </c>
      <c r="D187" s="164">
        <f>+E187-C187</f>
        <v>0</v>
      </c>
      <c r="E187" s="62">
        <f>SUM(F187:M187)</f>
        <v>15000</v>
      </c>
      <c r="F187" s="90">
        <v>15000</v>
      </c>
      <c r="G187" s="91"/>
      <c r="H187" s="91"/>
      <c r="I187" s="91"/>
      <c r="J187" s="91"/>
      <c r="K187" s="91"/>
      <c r="L187" s="179"/>
      <c r="M187" s="92"/>
    </row>
    <row r="188" spans="1:13" ht="13.15" customHeight="1" x14ac:dyDescent="0.2">
      <c r="A188" s="70">
        <v>34312</v>
      </c>
      <c r="B188" s="124" t="s">
        <v>432</v>
      </c>
      <c r="C188" s="62">
        <v>20000</v>
      </c>
      <c r="D188" s="164">
        <f>+E188-C188</f>
        <v>0</v>
      </c>
      <c r="E188" s="62">
        <f>SUM(F188:M188)</f>
        <v>20000</v>
      </c>
      <c r="F188" s="90">
        <v>20000</v>
      </c>
      <c r="G188" s="91"/>
      <c r="H188" s="91"/>
      <c r="I188" s="91"/>
      <c r="J188" s="91"/>
      <c r="K188" s="91"/>
      <c r="L188" s="179"/>
      <c r="M188" s="92"/>
    </row>
    <row r="189" spans="1:13" ht="13.15" customHeight="1" x14ac:dyDescent="0.2">
      <c r="A189" s="99">
        <v>3433</v>
      </c>
      <c r="B189" s="123" t="s">
        <v>434</v>
      </c>
      <c r="C189" s="145">
        <v>1000</v>
      </c>
      <c r="D189" s="170">
        <f t="shared" ref="D189:M189" si="62">+D190</f>
        <v>0</v>
      </c>
      <c r="E189" s="145">
        <f t="shared" si="62"/>
        <v>1000</v>
      </c>
      <c r="F189" s="129">
        <f t="shared" si="62"/>
        <v>1000</v>
      </c>
      <c r="G189" s="97">
        <f t="shared" si="62"/>
        <v>0</v>
      </c>
      <c r="H189" s="97">
        <f t="shared" si="62"/>
        <v>0</v>
      </c>
      <c r="I189" s="97">
        <f t="shared" si="62"/>
        <v>0</v>
      </c>
      <c r="J189" s="97">
        <f t="shared" si="62"/>
        <v>0</v>
      </c>
      <c r="K189" s="97">
        <f t="shared" si="62"/>
        <v>0</v>
      </c>
      <c r="L189" s="181">
        <f t="shared" si="62"/>
        <v>0</v>
      </c>
      <c r="M189" s="100">
        <f t="shared" si="62"/>
        <v>0</v>
      </c>
    </row>
    <row r="190" spans="1:13" ht="13.15" customHeight="1" x14ac:dyDescent="0.2">
      <c r="A190" s="70">
        <v>34339</v>
      </c>
      <c r="B190" s="124" t="s">
        <v>433</v>
      </c>
      <c r="C190" s="62">
        <v>1000</v>
      </c>
      <c r="D190" s="164">
        <f>+E190-C190</f>
        <v>0</v>
      </c>
      <c r="E190" s="62">
        <f>SUM(F190:M190)</f>
        <v>1000</v>
      </c>
      <c r="F190" s="130">
        <v>1000</v>
      </c>
      <c r="G190" s="98"/>
      <c r="H190" s="98"/>
      <c r="I190" s="98"/>
      <c r="J190" s="98"/>
      <c r="K190" s="98"/>
      <c r="L190" s="182"/>
      <c r="M190" s="101"/>
    </row>
    <row r="191" spans="1:13" ht="13.15" customHeight="1" x14ac:dyDescent="0.2">
      <c r="A191" s="99">
        <v>3434</v>
      </c>
      <c r="B191" s="123" t="s">
        <v>435</v>
      </c>
      <c r="C191" s="145">
        <v>2000</v>
      </c>
      <c r="D191" s="170">
        <f t="shared" ref="D191:M191" si="63">+D192</f>
        <v>0</v>
      </c>
      <c r="E191" s="145">
        <f t="shared" si="63"/>
        <v>2000</v>
      </c>
      <c r="F191" s="129">
        <f t="shared" si="63"/>
        <v>2000</v>
      </c>
      <c r="G191" s="97">
        <f t="shared" si="63"/>
        <v>0</v>
      </c>
      <c r="H191" s="97">
        <f t="shared" si="63"/>
        <v>0</v>
      </c>
      <c r="I191" s="97">
        <f t="shared" si="63"/>
        <v>0</v>
      </c>
      <c r="J191" s="97">
        <f t="shared" si="63"/>
        <v>0</v>
      </c>
      <c r="K191" s="97">
        <f t="shared" si="63"/>
        <v>0</v>
      </c>
      <c r="L191" s="181">
        <f t="shared" si="63"/>
        <v>0</v>
      </c>
      <c r="M191" s="100">
        <f t="shared" si="63"/>
        <v>0</v>
      </c>
    </row>
    <row r="192" spans="1:13" ht="13.15" customHeight="1" x14ac:dyDescent="0.2">
      <c r="A192" s="70">
        <v>34349</v>
      </c>
      <c r="B192" s="124" t="s">
        <v>435</v>
      </c>
      <c r="C192" s="62">
        <v>2000</v>
      </c>
      <c r="D192" s="164">
        <f>+E192-C192</f>
        <v>0</v>
      </c>
      <c r="E192" s="62">
        <f>SUM(F192:M192)</f>
        <v>2000</v>
      </c>
      <c r="F192" s="130">
        <v>2000</v>
      </c>
      <c r="G192" s="98"/>
      <c r="H192" s="98"/>
      <c r="I192" s="98"/>
      <c r="J192" s="98"/>
      <c r="K192" s="98"/>
      <c r="L192" s="182"/>
      <c r="M192" s="101"/>
    </row>
    <row r="193" spans="1:13" ht="13.15" customHeight="1" x14ac:dyDescent="0.2">
      <c r="A193" s="70"/>
      <c r="B193" s="124"/>
      <c r="C193" s="62"/>
      <c r="D193" s="171"/>
      <c r="E193" s="62"/>
      <c r="F193" s="130"/>
      <c r="G193" s="98"/>
      <c r="H193" s="98"/>
      <c r="I193" s="98"/>
      <c r="J193" s="98"/>
      <c r="K193" s="98"/>
      <c r="L193" s="182"/>
      <c r="M193" s="101"/>
    </row>
    <row r="194" spans="1:13" s="58" customFormat="1" ht="13.15" customHeight="1" x14ac:dyDescent="0.2">
      <c r="A194" s="69">
        <v>38</v>
      </c>
      <c r="B194" s="117" t="s">
        <v>459</v>
      </c>
      <c r="C194" s="143">
        <v>50000</v>
      </c>
      <c r="D194" s="166">
        <f t="shared" ref="D194:M194" si="64">+D195+D197</f>
        <v>0</v>
      </c>
      <c r="E194" s="143">
        <f t="shared" si="64"/>
        <v>50000</v>
      </c>
      <c r="F194" s="93">
        <f t="shared" si="64"/>
        <v>50000</v>
      </c>
      <c r="G194" s="102">
        <f t="shared" si="64"/>
        <v>0</v>
      </c>
      <c r="H194" s="102">
        <f t="shared" si="64"/>
        <v>0</v>
      </c>
      <c r="I194" s="102">
        <f t="shared" si="64"/>
        <v>0</v>
      </c>
      <c r="J194" s="102">
        <f t="shared" si="64"/>
        <v>0</v>
      </c>
      <c r="K194" s="102">
        <f t="shared" si="64"/>
        <v>0</v>
      </c>
      <c r="L194" s="180">
        <f t="shared" si="64"/>
        <v>0</v>
      </c>
      <c r="M194" s="94">
        <f t="shared" si="64"/>
        <v>0</v>
      </c>
    </row>
    <row r="195" spans="1:13" ht="13.15" customHeight="1" x14ac:dyDescent="0.2">
      <c r="A195" s="99">
        <v>3833</v>
      </c>
      <c r="B195" s="123" t="s">
        <v>436</v>
      </c>
      <c r="C195" s="145">
        <v>0</v>
      </c>
      <c r="D195" s="170">
        <f t="shared" ref="D195:M195" si="65">+D196</f>
        <v>0</v>
      </c>
      <c r="E195" s="145">
        <f t="shared" si="65"/>
        <v>0</v>
      </c>
      <c r="F195" s="129">
        <f t="shared" si="65"/>
        <v>0</v>
      </c>
      <c r="G195" s="97">
        <f t="shared" si="65"/>
        <v>0</v>
      </c>
      <c r="H195" s="97">
        <f t="shared" si="65"/>
        <v>0</v>
      </c>
      <c r="I195" s="97">
        <f t="shared" si="65"/>
        <v>0</v>
      </c>
      <c r="J195" s="97">
        <f t="shared" si="65"/>
        <v>0</v>
      </c>
      <c r="K195" s="97">
        <f t="shared" si="65"/>
        <v>0</v>
      </c>
      <c r="L195" s="181">
        <f t="shared" si="65"/>
        <v>0</v>
      </c>
      <c r="M195" s="100">
        <f t="shared" si="65"/>
        <v>0</v>
      </c>
    </row>
    <row r="196" spans="1:13" ht="13.15" customHeight="1" x14ac:dyDescent="0.2">
      <c r="A196" s="70">
        <v>38331</v>
      </c>
      <c r="B196" s="124" t="s">
        <v>436</v>
      </c>
      <c r="C196" s="62">
        <v>0</v>
      </c>
      <c r="D196" s="164">
        <f>+E196-C196</f>
        <v>0</v>
      </c>
      <c r="E196" s="62">
        <f>SUM(F196:M196)</f>
        <v>0</v>
      </c>
      <c r="F196" s="90"/>
      <c r="G196" s="91"/>
      <c r="H196" s="91"/>
      <c r="I196" s="91"/>
      <c r="J196" s="91"/>
      <c r="K196" s="91"/>
      <c r="L196" s="179"/>
      <c r="M196" s="92"/>
    </row>
    <row r="197" spans="1:13" ht="13.15" customHeight="1" x14ac:dyDescent="0.2">
      <c r="A197" s="99">
        <v>3834</v>
      </c>
      <c r="B197" s="123" t="s">
        <v>457</v>
      </c>
      <c r="C197" s="145">
        <v>50000</v>
      </c>
      <c r="D197" s="170">
        <f>+D198</f>
        <v>0</v>
      </c>
      <c r="E197" s="145">
        <f>SUM(F197:M197)</f>
        <v>50000</v>
      </c>
      <c r="F197" s="129">
        <f>+F198</f>
        <v>50000</v>
      </c>
      <c r="G197" s="97"/>
      <c r="H197" s="97"/>
      <c r="I197" s="97"/>
      <c r="J197" s="97"/>
      <c r="K197" s="97"/>
      <c r="L197" s="181"/>
      <c r="M197" s="100"/>
    </row>
    <row r="198" spans="1:13" ht="13.15" customHeight="1" x14ac:dyDescent="0.2">
      <c r="A198" s="70">
        <v>38341</v>
      </c>
      <c r="B198" s="124" t="s">
        <v>456</v>
      </c>
      <c r="C198" s="62">
        <v>50000</v>
      </c>
      <c r="D198" s="164">
        <f>+E198-C198</f>
        <v>0</v>
      </c>
      <c r="E198" s="62">
        <f>SUM(F198:M198)</f>
        <v>50000</v>
      </c>
      <c r="F198" s="130">
        <v>50000</v>
      </c>
      <c r="G198" s="98"/>
      <c r="H198" s="98"/>
      <c r="I198" s="98"/>
      <c r="J198" s="98"/>
      <c r="K198" s="98"/>
      <c r="L198" s="182"/>
      <c r="M198" s="101"/>
    </row>
    <row r="199" spans="1:13" ht="13.15" customHeight="1" x14ac:dyDescent="0.2">
      <c r="A199" s="70"/>
      <c r="B199" s="124"/>
      <c r="C199" s="62"/>
      <c r="D199" s="171"/>
      <c r="E199" s="62"/>
      <c r="F199" s="130"/>
      <c r="G199" s="91"/>
      <c r="H199" s="91"/>
      <c r="I199" s="91"/>
      <c r="J199" s="91"/>
      <c r="K199" s="91"/>
      <c r="L199" s="179"/>
      <c r="M199" s="92"/>
    </row>
    <row r="200" spans="1:13" s="58" customFormat="1" ht="13.15" customHeight="1" x14ac:dyDescent="0.2">
      <c r="A200" s="68">
        <v>4</v>
      </c>
      <c r="B200" s="105" t="s">
        <v>317</v>
      </c>
      <c r="C200" s="140">
        <v>12189960</v>
      </c>
      <c r="D200" s="152">
        <f t="shared" ref="D200:M200" si="66">+D202+D230</f>
        <v>248650</v>
      </c>
      <c r="E200" s="140">
        <f t="shared" si="66"/>
        <v>12438610</v>
      </c>
      <c r="F200" s="89">
        <f t="shared" si="66"/>
        <v>0</v>
      </c>
      <c r="G200" s="82">
        <f t="shared" si="66"/>
        <v>0</v>
      </c>
      <c r="H200" s="82">
        <f t="shared" si="66"/>
        <v>340406</v>
      </c>
      <c r="I200" s="82">
        <f t="shared" si="66"/>
        <v>0</v>
      </c>
      <c r="J200" s="82">
        <f t="shared" si="66"/>
        <v>0</v>
      </c>
      <c r="K200" s="82">
        <f t="shared" si="66"/>
        <v>0</v>
      </c>
      <c r="L200" s="178">
        <f t="shared" si="66"/>
        <v>630650</v>
      </c>
      <c r="M200" s="83">
        <f t="shared" si="66"/>
        <v>11467554</v>
      </c>
    </row>
    <row r="201" spans="1:13" ht="13.15" customHeight="1" x14ac:dyDescent="0.2">
      <c r="A201" s="70"/>
      <c r="B201" s="124"/>
      <c r="C201" s="62"/>
      <c r="D201" s="171"/>
      <c r="E201" s="62"/>
      <c r="F201" s="130"/>
      <c r="G201" s="91"/>
      <c r="H201" s="91"/>
      <c r="I201" s="91"/>
      <c r="J201" s="91"/>
      <c r="K201" s="91"/>
      <c r="L201" s="179"/>
      <c r="M201" s="92"/>
    </row>
    <row r="202" spans="1:13" s="58" customFormat="1" ht="13.15" customHeight="1" x14ac:dyDescent="0.2">
      <c r="A202" s="69">
        <v>42</v>
      </c>
      <c r="B202" s="117" t="s">
        <v>460</v>
      </c>
      <c r="C202" s="143">
        <v>11689960</v>
      </c>
      <c r="D202" s="166">
        <f t="shared" ref="D202:M202" si="67">+D203+D205+D208+D213+D218+D221+D224+D227</f>
        <v>123650</v>
      </c>
      <c r="E202" s="143">
        <f t="shared" si="67"/>
        <v>11813610</v>
      </c>
      <c r="F202" s="93">
        <f t="shared" si="67"/>
        <v>0</v>
      </c>
      <c r="G202" s="102">
        <f t="shared" si="67"/>
        <v>0</v>
      </c>
      <c r="H202" s="102">
        <f t="shared" si="67"/>
        <v>340406</v>
      </c>
      <c r="I202" s="102">
        <f t="shared" si="67"/>
        <v>0</v>
      </c>
      <c r="J202" s="102">
        <f t="shared" si="67"/>
        <v>0</v>
      </c>
      <c r="K202" s="102">
        <f t="shared" si="67"/>
        <v>0</v>
      </c>
      <c r="L202" s="180">
        <f t="shared" si="67"/>
        <v>505650</v>
      </c>
      <c r="M202" s="94">
        <f t="shared" si="67"/>
        <v>10967554</v>
      </c>
    </row>
    <row r="203" spans="1:13" ht="13.15" customHeight="1" x14ac:dyDescent="0.2">
      <c r="A203" s="99">
        <v>4212</v>
      </c>
      <c r="B203" s="127" t="s">
        <v>326</v>
      </c>
      <c r="C203" s="145">
        <v>4454210</v>
      </c>
      <c r="D203" s="170">
        <f t="shared" ref="D203:M203" si="68">+D204</f>
        <v>0</v>
      </c>
      <c r="E203" s="145">
        <f t="shared" si="68"/>
        <v>4454210</v>
      </c>
      <c r="F203" s="129">
        <f t="shared" si="68"/>
        <v>0</v>
      </c>
      <c r="G203" s="97">
        <f t="shared" si="68"/>
        <v>0</v>
      </c>
      <c r="H203" s="97">
        <f t="shared" si="68"/>
        <v>0</v>
      </c>
      <c r="I203" s="97">
        <f t="shared" si="68"/>
        <v>0</v>
      </c>
      <c r="J203" s="97">
        <f t="shared" si="68"/>
        <v>0</v>
      </c>
      <c r="K203" s="97">
        <f t="shared" si="68"/>
        <v>0</v>
      </c>
      <c r="L203" s="181">
        <f t="shared" si="68"/>
        <v>0</v>
      </c>
      <c r="M203" s="100">
        <f t="shared" si="68"/>
        <v>4454210</v>
      </c>
    </row>
    <row r="204" spans="1:13" ht="13.15" customHeight="1" x14ac:dyDescent="0.2">
      <c r="A204" s="70" t="s">
        <v>461</v>
      </c>
      <c r="B204" s="124" t="s">
        <v>462</v>
      </c>
      <c r="C204" s="62">
        <v>4454210</v>
      </c>
      <c r="D204" s="164">
        <f>+E204-C204</f>
        <v>0</v>
      </c>
      <c r="E204" s="62">
        <f>SUM(F204:M204)</f>
        <v>4454210</v>
      </c>
      <c r="F204" s="90"/>
      <c r="G204" s="91"/>
      <c r="H204" s="91"/>
      <c r="I204" s="91"/>
      <c r="J204" s="91"/>
      <c r="K204" s="91"/>
      <c r="L204" s="179">
        <v>0</v>
      </c>
      <c r="M204" s="92">
        <v>4454210</v>
      </c>
    </row>
    <row r="205" spans="1:13" ht="13.15" customHeight="1" x14ac:dyDescent="0.2">
      <c r="A205" s="99">
        <v>4221</v>
      </c>
      <c r="B205" s="127" t="s">
        <v>490</v>
      </c>
      <c r="C205" s="145">
        <v>275000</v>
      </c>
      <c r="D205" s="170">
        <f t="shared" ref="D205:M205" si="69">SUM(D206:D207)</f>
        <v>1900</v>
      </c>
      <c r="E205" s="145">
        <f t="shared" si="69"/>
        <v>276900</v>
      </c>
      <c r="F205" s="129">
        <f t="shared" si="69"/>
        <v>0</v>
      </c>
      <c r="G205" s="97">
        <f t="shared" si="69"/>
        <v>0</v>
      </c>
      <c r="H205" s="97">
        <f t="shared" si="69"/>
        <v>0</v>
      </c>
      <c r="I205" s="97">
        <f t="shared" si="69"/>
        <v>0</v>
      </c>
      <c r="J205" s="97">
        <f t="shared" si="69"/>
        <v>0</v>
      </c>
      <c r="K205" s="97">
        <f t="shared" si="69"/>
        <v>0</v>
      </c>
      <c r="L205" s="181">
        <f t="shared" si="69"/>
        <v>276900</v>
      </c>
      <c r="M205" s="100">
        <f t="shared" si="69"/>
        <v>0</v>
      </c>
    </row>
    <row r="206" spans="1:13" ht="13.15" customHeight="1" x14ac:dyDescent="0.2">
      <c r="A206" s="61">
        <v>42211</v>
      </c>
      <c r="B206" s="116" t="s">
        <v>502</v>
      </c>
      <c r="C206" s="62">
        <v>80000</v>
      </c>
      <c r="D206" s="164">
        <f>+E206-C206</f>
        <v>1900</v>
      </c>
      <c r="E206" s="62">
        <f>SUM(F206:M206)</f>
        <v>81900</v>
      </c>
      <c r="F206" s="90"/>
      <c r="G206" s="91"/>
      <c r="H206" s="91"/>
      <c r="I206" s="91"/>
      <c r="J206" s="91"/>
      <c r="K206" s="91"/>
      <c r="L206" s="179">
        <v>81900</v>
      </c>
      <c r="M206" s="92"/>
    </row>
    <row r="207" spans="1:13" ht="13.15" customHeight="1" x14ac:dyDescent="0.2">
      <c r="A207" s="61">
        <v>42212</v>
      </c>
      <c r="B207" s="116" t="s">
        <v>315</v>
      </c>
      <c r="C207" s="62">
        <v>195000</v>
      </c>
      <c r="D207" s="164">
        <f>+E207-C207</f>
        <v>0</v>
      </c>
      <c r="E207" s="62">
        <f>SUM(F207:M207)</f>
        <v>195000</v>
      </c>
      <c r="F207" s="90"/>
      <c r="G207" s="91"/>
      <c r="H207" s="91"/>
      <c r="I207" s="91"/>
      <c r="J207" s="91"/>
      <c r="K207" s="91"/>
      <c r="L207" s="179">
        <v>195000</v>
      </c>
      <c r="M207" s="92"/>
    </row>
    <row r="208" spans="1:13" ht="13.15" customHeight="1" x14ac:dyDescent="0.2">
      <c r="A208" s="99">
        <v>4222</v>
      </c>
      <c r="B208" s="127" t="s">
        <v>286</v>
      </c>
      <c r="C208" s="145">
        <v>70000</v>
      </c>
      <c r="D208" s="170">
        <f t="shared" ref="D208:M208" si="70">SUM(D209:D212)</f>
        <v>0</v>
      </c>
      <c r="E208" s="145">
        <f t="shared" si="70"/>
        <v>70000</v>
      </c>
      <c r="F208" s="129">
        <f t="shared" si="70"/>
        <v>0</v>
      </c>
      <c r="G208" s="97">
        <f t="shared" si="70"/>
        <v>0</v>
      </c>
      <c r="H208" s="97">
        <f t="shared" si="70"/>
        <v>0</v>
      </c>
      <c r="I208" s="97">
        <f t="shared" si="70"/>
        <v>0</v>
      </c>
      <c r="J208" s="97">
        <f t="shared" si="70"/>
        <v>0</v>
      </c>
      <c r="K208" s="97">
        <f t="shared" si="70"/>
        <v>0</v>
      </c>
      <c r="L208" s="181">
        <f t="shared" si="70"/>
        <v>70000</v>
      </c>
      <c r="M208" s="100">
        <f t="shared" si="70"/>
        <v>0</v>
      </c>
    </row>
    <row r="209" spans="1:13" ht="13.15" customHeight="1" x14ac:dyDescent="0.2">
      <c r="A209" s="70" t="s">
        <v>465</v>
      </c>
      <c r="B209" s="124" t="s">
        <v>466</v>
      </c>
      <c r="C209" s="62">
        <v>15000</v>
      </c>
      <c r="D209" s="164">
        <f>+E209-C209</f>
        <v>0</v>
      </c>
      <c r="E209" s="62">
        <f>SUM(F209:M209)</f>
        <v>15000</v>
      </c>
      <c r="F209" s="130"/>
      <c r="G209" s="91"/>
      <c r="H209" s="91"/>
      <c r="I209" s="91"/>
      <c r="J209" s="91"/>
      <c r="K209" s="91"/>
      <c r="L209" s="179">
        <v>15000</v>
      </c>
      <c r="M209" s="92"/>
    </row>
    <row r="210" spans="1:13" ht="13.15" customHeight="1" x14ac:dyDescent="0.2">
      <c r="A210" s="70" t="s">
        <v>467</v>
      </c>
      <c r="B210" s="124" t="s">
        <v>468</v>
      </c>
      <c r="C210" s="62">
        <v>25000</v>
      </c>
      <c r="D210" s="164">
        <f>+E210-C210</f>
        <v>0</v>
      </c>
      <c r="E210" s="62">
        <f>SUM(F210:M210)</f>
        <v>25000</v>
      </c>
      <c r="F210" s="130"/>
      <c r="G210" s="91"/>
      <c r="H210" s="91"/>
      <c r="I210" s="91"/>
      <c r="J210" s="91"/>
      <c r="K210" s="91"/>
      <c r="L210" s="179">
        <v>25000</v>
      </c>
      <c r="M210" s="92"/>
    </row>
    <row r="211" spans="1:13" ht="13.15" customHeight="1" x14ac:dyDescent="0.2">
      <c r="A211" s="70" t="s">
        <v>469</v>
      </c>
      <c r="B211" s="124" t="s">
        <v>470</v>
      </c>
      <c r="C211" s="62">
        <v>0</v>
      </c>
      <c r="D211" s="164">
        <f>+E211-C211</f>
        <v>0</v>
      </c>
      <c r="E211" s="62">
        <f>SUM(F211:M211)</f>
        <v>0</v>
      </c>
      <c r="F211" s="130"/>
      <c r="G211" s="91"/>
      <c r="H211" s="91"/>
      <c r="I211" s="91"/>
      <c r="J211" s="91"/>
      <c r="K211" s="91"/>
      <c r="L211" s="179"/>
      <c r="M211" s="92"/>
    </row>
    <row r="212" spans="1:13" ht="13.15" customHeight="1" x14ac:dyDescent="0.2">
      <c r="A212" s="70" t="s">
        <v>463</v>
      </c>
      <c r="B212" s="124" t="s">
        <v>464</v>
      </c>
      <c r="C212" s="62">
        <v>30000</v>
      </c>
      <c r="D212" s="164">
        <f>+E212-C212</f>
        <v>0</v>
      </c>
      <c r="E212" s="62">
        <f>SUM(F212:M212)</f>
        <v>30000</v>
      </c>
      <c r="F212" s="130"/>
      <c r="G212" s="91"/>
      <c r="H212" s="91"/>
      <c r="I212" s="91"/>
      <c r="J212" s="91"/>
      <c r="K212" s="91"/>
      <c r="L212" s="179">
        <v>30000</v>
      </c>
      <c r="M212" s="92"/>
    </row>
    <row r="213" spans="1:13" ht="13.15" customHeight="1" x14ac:dyDescent="0.2">
      <c r="A213" s="99">
        <v>4223</v>
      </c>
      <c r="B213" s="127" t="s">
        <v>287</v>
      </c>
      <c r="C213" s="145">
        <v>17000</v>
      </c>
      <c r="D213" s="170">
        <f t="shared" ref="D213:M213" si="71">SUM(D214:D217)</f>
        <v>-17000</v>
      </c>
      <c r="E213" s="145">
        <f t="shared" si="71"/>
        <v>0</v>
      </c>
      <c r="F213" s="129">
        <f t="shared" si="71"/>
        <v>0</v>
      </c>
      <c r="G213" s="97">
        <f t="shared" si="71"/>
        <v>0</v>
      </c>
      <c r="H213" s="97">
        <f t="shared" si="71"/>
        <v>0</v>
      </c>
      <c r="I213" s="97">
        <f t="shared" si="71"/>
        <v>0</v>
      </c>
      <c r="J213" s="97">
        <f t="shared" si="71"/>
        <v>0</v>
      </c>
      <c r="K213" s="97">
        <f t="shared" si="71"/>
        <v>0</v>
      </c>
      <c r="L213" s="181">
        <f t="shared" si="71"/>
        <v>0</v>
      </c>
      <c r="M213" s="100">
        <f t="shared" si="71"/>
        <v>0</v>
      </c>
    </row>
    <row r="214" spans="1:13" ht="13.15" customHeight="1" x14ac:dyDescent="0.2">
      <c r="A214" s="70" t="s">
        <v>471</v>
      </c>
      <c r="B214" s="124" t="s">
        <v>472</v>
      </c>
      <c r="C214" s="62">
        <v>17000</v>
      </c>
      <c r="D214" s="164">
        <f>+E214-C214</f>
        <v>-17000</v>
      </c>
      <c r="E214" s="62">
        <v>0</v>
      </c>
      <c r="F214" s="130"/>
      <c r="G214" s="91"/>
      <c r="H214" s="91"/>
      <c r="I214" s="91"/>
      <c r="J214" s="91"/>
      <c r="K214" s="91"/>
      <c r="L214" s="179">
        <v>0</v>
      </c>
      <c r="M214" s="92"/>
    </row>
    <row r="215" spans="1:13" ht="13.15" customHeight="1" x14ac:dyDescent="0.2">
      <c r="A215" s="70" t="s">
        <v>473</v>
      </c>
      <c r="B215" s="124" t="s">
        <v>474</v>
      </c>
      <c r="C215" s="62">
        <v>0</v>
      </c>
      <c r="D215" s="164">
        <f>+E215-C215</f>
        <v>0</v>
      </c>
      <c r="E215" s="62">
        <f>SUM(F215:M215)</f>
        <v>0</v>
      </c>
      <c r="F215" s="130"/>
      <c r="G215" s="91"/>
      <c r="H215" s="91"/>
      <c r="I215" s="91"/>
      <c r="J215" s="91"/>
      <c r="K215" s="91"/>
      <c r="L215" s="179"/>
      <c r="M215" s="92"/>
    </row>
    <row r="216" spans="1:13" ht="13.15" customHeight="1" x14ac:dyDescent="0.2">
      <c r="A216" s="70" t="s">
        <v>475</v>
      </c>
      <c r="B216" s="124" t="s">
        <v>476</v>
      </c>
      <c r="C216" s="62">
        <v>0</v>
      </c>
      <c r="D216" s="164">
        <f>+E216-C216</f>
        <v>0</v>
      </c>
      <c r="E216" s="62">
        <f>SUM(F216:M216)</f>
        <v>0</v>
      </c>
      <c r="F216" s="130"/>
      <c r="G216" s="91"/>
      <c r="H216" s="91"/>
      <c r="I216" s="91"/>
      <c r="J216" s="91"/>
      <c r="K216" s="91"/>
      <c r="L216" s="179"/>
      <c r="M216" s="92"/>
    </row>
    <row r="217" spans="1:13" ht="13.15" customHeight="1" x14ac:dyDescent="0.2">
      <c r="A217" s="70" t="s">
        <v>477</v>
      </c>
      <c r="B217" s="124" t="s">
        <v>478</v>
      </c>
      <c r="C217" s="62">
        <v>0</v>
      </c>
      <c r="D217" s="164">
        <f>+E217-C217</f>
        <v>0</v>
      </c>
      <c r="E217" s="62">
        <f>SUM(F217:M217)</f>
        <v>0</v>
      </c>
      <c r="F217" s="130"/>
      <c r="G217" s="91"/>
      <c r="H217" s="91"/>
      <c r="I217" s="91"/>
      <c r="J217" s="91"/>
      <c r="K217" s="91"/>
      <c r="L217" s="179">
        <v>0</v>
      </c>
      <c r="M217" s="92"/>
    </row>
    <row r="218" spans="1:13" ht="13.15" customHeight="1" x14ac:dyDescent="0.2">
      <c r="A218" s="99">
        <v>4224</v>
      </c>
      <c r="B218" s="127" t="s">
        <v>288</v>
      </c>
      <c r="C218" s="145">
        <v>960000</v>
      </c>
      <c r="D218" s="170">
        <f t="shared" ref="D218:M218" si="72">SUM(D219:D220)</f>
        <v>0</v>
      </c>
      <c r="E218" s="145">
        <f t="shared" si="72"/>
        <v>960000</v>
      </c>
      <c r="F218" s="129">
        <f t="shared" si="72"/>
        <v>0</v>
      </c>
      <c r="G218" s="97">
        <f t="shared" si="72"/>
        <v>0</v>
      </c>
      <c r="H218" s="97">
        <f t="shared" si="72"/>
        <v>340406</v>
      </c>
      <c r="I218" s="97">
        <f t="shared" si="72"/>
        <v>0</v>
      </c>
      <c r="J218" s="97">
        <f t="shared" si="72"/>
        <v>0</v>
      </c>
      <c r="K218" s="97">
        <f t="shared" si="72"/>
        <v>0</v>
      </c>
      <c r="L218" s="181">
        <f t="shared" si="72"/>
        <v>0</v>
      </c>
      <c r="M218" s="100">
        <f t="shared" si="72"/>
        <v>619594</v>
      </c>
    </row>
    <row r="219" spans="1:13" ht="13.15" customHeight="1" x14ac:dyDescent="0.2">
      <c r="A219" s="61">
        <v>42241</v>
      </c>
      <c r="B219" s="116" t="s">
        <v>302</v>
      </c>
      <c r="C219" s="62">
        <v>960000</v>
      </c>
      <c r="D219" s="164">
        <f>+E219-C219</f>
        <v>0</v>
      </c>
      <c r="E219" s="62">
        <f>SUM(F219:M219)</f>
        <v>960000</v>
      </c>
      <c r="F219" s="90"/>
      <c r="G219" s="91"/>
      <c r="H219" s="91">
        <v>340406</v>
      </c>
      <c r="I219" s="91"/>
      <c r="J219" s="91"/>
      <c r="K219" s="91"/>
      <c r="L219" s="179">
        <v>0</v>
      </c>
      <c r="M219" s="92">
        <v>619594</v>
      </c>
    </row>
    <row r="220" spans="1:13" ht="13.15" customHeight="1" x14ac:dyDescent="0.2">
      <c r="A220" s="61">
        <v>42242</v>
      </c>
      <c r="B220" s="116" t="s">
        <v>303</v>
      </c>
      <c r="C220" s="62">
        <v>0</v>
      </c>
      <c r="D220" s="164">
        <f>+E220-C220</f>
        <v>0</v>
      </c>
      <c r="E220" s="62">
        <f>SUM(F220:M220)</f>
        <v>0</v>
      </c>
      <c r="F220" s="90"/>
      <c r="G220" s="91"/>
      <c r="H220" s="91"/>
      <c r="I220" s="91"/>
      <c r="J220" s="91"/>
      <c r="K220" s="91"/>
      <c r="L220" s="179"/>
      <c r="M220" s="92"/>
    </row>
    <row r="221" spans="1:13" ht="13.15" customHeight="1" x14ac:dyDescent="0.2">
      <c r="A221" s="99">
        <v>4227</v>
      </c>
      <c r="B221" s="127" t="s">
        <v>289</v>
      </c>
      <c r="C221" s="145">
        <v>33750</v>
      </c>
      <c r="D221" s="170">
        <f t="shared" ref="D221:M221" si="73">SUM(D222:D223)</f>
        <v>0</v>
      </c>
      <c r="E221" s="145">
        <f t="shared" si="73"/>
        <v>33750</v>
      </c>
      <c r="F221" s="129">
        <f t="shared" si="73"/>
        <v>0</v>
      </c>
      <c r="G221" s="97">
        <f t="shared" si="73"/>
        <v>0</v>
      </c>
      <c r="H221" s="97">
        <f t="shared" si="73"/>
        <v>0</v>
      </c>
      <c r="I221" s="97">
        <f t="shared" si="73"/>
        <v>0</v>
      </c>
      <c r="J221" s="97">
        <f t="shared" si="73"/>
        <v>0</v>
      </c>
      <c r="K221" s="97">
        <f t="shared" si="73"/>
        <v>0</v>
      </c>
      <c r="L221" s="181">
        <f t="shared" si="73"/>
        <v>0</v>
      </c>
      <c r="M221" s="100">
        <f t="shared" si="73"/>
        <v>33750</v>
      </c>
    </row>
    <row r="222" spans="1:13" ht="13.15" customHeight="1" x14ac:dyDescent="0.2">
      <c r="A222" s="70" t="s">
        <v>479</v>
      </c>
      <c r="B222" s="125" t="s">
        <v>480</v>
      </c>
      <c r="C222" s="62">
        <v>33750</v>
      </c>
      <c r="D222" s="164">
        <f>+E222-C222</f>
        <v>0</v>
      </c>
      <c r="E222" s="62">
        <f>SUM(F222:M222)</f>
        <v>33750</v>
      </c>
      <c r="F222" s="130"/>
      <c r="G222" s="91"/>
      <c r="H222" s="91"/>
      <c r="I222" s="91"/>
      <c r="J222" s="91"/>
      <c r="K222" s="91"/>
      <c r="L222" s="179">
        <v>0</v>
      </c>
      <c r="M222" s="92">
        <v>33750</v>
      </c>
    </row>
    <row r="223" spans="1:13" ht="13.15" customHeight="1" x14ac:dyDescent="0.2">
      <c r="A223" s="70" t="s">
        <v>481</v>
      </c>
      <c r="B223" s="125" t="s">
        <v>482</v>
      </c>
      <c r="C223" s="62">
        <v>0</v>
      </c>
      <c r="D223" s="164"/>
      <c r="E223" s="62"/>
      <c r="F223" s="130"/>
      <c r="G223" s="91"/>
      <c r="H223" s="91"/>
      <c r="I223" s="91"/>
      <c r="J223" s="91"/>
      <c r="K223" s="91"/>
      <c r="L223" s="179"/>
      <c r="M223" s="92"/>
    </row>
    <row r="224" spans="1:13" ht="13.15" customHeight="1" x14ac:dyDescent="0.2">
      <c r="A224" s="99">
        <v>4231</v>
      </c>
      <c r="B224" s="127" t="s">
        <v>483</v>
      </c>
      <c r="C224" s="145">
        <v>5860000</v>
      </c>
      <c r="D224" s="170">
        <f t="shared" ref="D224:M224" si="74">SUM(D225:D226)</f>
        <v>138750</v>
      </c>
      <c r="E224" s="145">
        <f t="shared" si="74"/>
        <v>5998750</v>
      </c>
      <c r="F224" s="129">
        <f t="shared" si="74"/>
        <v>0</v>
      </c>
      <c r="G224" s="97">
        <f t="shared" si="74"/>
        <v>0</v>
      </c>
      <c r="H224" s="97">
        <f t="shared" si="74"/>
        <v>0</v>
      </c>
      <c r="I224" s="97">
        <f t="shared" si="74"/>
        <v>0</v>
      </c>
      <c r="J224" s="97">
        <f t="shared" si="74"/>
        <v>0</v>
      </c>
      <c r="K224" s="97">
        <f t="shared" si="74"/>
        <v>0</v>
      </c>
      <c r="L224" s="181">
        <f t="shared" si="74"/>
        <v>138750</v>
      </c>
      <c r="M224" s="100">
        <f t="shared" si="74"/>
        <v>5860000</v>
      </c>
    </row>
    <row r="225" spans="1:13" ht="13.15" customHeight="1" x14ac:dyDescent="0.2">
      <c r="A225" s="70" t="s">
        <v>484</v>
      </c>
      <c r="B225" s="125" t="s">
        <v>513</v>
      </c>
      <c r="C225" s="62">
        <v>0</v>
      </c>
      <c r="D225" s="164">
        <f>+E225-C225</f>
        <v>0</v>
      </c>
      <c r="E225" s="62">
        <f>SUM(F225:M225)</f>
        <v>0</v>
      </c>
      <c r="F225" s="130"/>
      <c r="G225" s="91"/>
      <c r="H225" s="91"/>
      <c r="I225" s="91"/>
      <c r="J225" s="91"/>
      <c r="K225" s="91"/>
      <c r="L225" s="179"/>
      <c r="M225" s="92"/>
    </row>
    <row r="226" spans="1:13" ht="13.15" customHeight="1" x14ac:dyDescent="0.2">
      <c r="A226" s="70" t="s">
        <v>485</v>
      </c>
      <c r="B226" s="125" t="s">
        <v>486</v>
      </c>
      <c r="C226" s="62">
        <v>5860000</v>
      </c>
      <c r="D226" s="164">
        <v>138750</v>
      </c>
      <c r="E226" s="62">
        <f>SUM(F226:M226)</f>
        <v>5998750</v>
      </c>
      <c r="F226" s="130"/>
      <c r="G226" s="91"/>
      <c r="H226" s="91"/>
      <c r="I226" s="91"/>
      <c r="J226" s="91"/>
      <c r="K226" s="91"/>
      <c r="L226" s="179">
        <v>138750</v>
      </c>
      <c r="M226" s="92">
        <v>5860000</v>
      </c>
    </row>
    <row r="227" spans="1:13" ht="13.15" customHeight="1" x14ac:dyDescent="0.2">
      <c r="A227" s="99">
        <v>4263</v>
      </c>
      <c r="B227" s="127" t="s">
        <v>322</v>
      </c>
      <c r="C227" s="145">
        <v>20000</v>
      </c>
      <c r="D227" s="170">
        <f t="shared" ref="D227:M227" si="75">SUM(D228:D228)</f>
        <v>0</v>
      </c>
      <c r="E227" s="145">
        <f t="shared" si="75"/>
        <v>20000</v>
      </c>
      <c r="F227" s="129">
        <f t="shared" si="75"/>
        <v>0</v>
      </c>
      <c r="G227" s="97">
        <f t="shared" si="75"/>
        <v>0</v>
      </c>
      <c r="H227" s="97">
        <f t="shared" si="75"/>
        <v>0</v>
      </c>
      <c r="I227" s="97">
        <f t="shared" si="75"/>
        <v>0</v>
      </c>
      <c r="J227" s="97">
        <f t="shared" si="75"/>
        <v>0</v>
      </c>
      <c r="K227" s="97">
        <f t="shared" si="75"/>
        <v>0</v>
      </c>
      <c r="L227" s="181">
        <f t="shared" si="75"/>
        <v>20000</v>
      </c>
      <c r="M227" s="100">
        <f t="shared" si="75"/>
        <v>0</v>
      </c>
    </row>
    <row r="228" spans="1:13" ht="13.15" customHeight="1" x14ac:dyDescent="0.2">
      <c r="A228" s="61">
        <v>42637</v>
      </c>
      <c r="B228" s="116" t="s">
        <v>327</v>
      </c>
      <c r="C228" s="62">
        <v>20000</v>
      </c>
      <c r="D228" s="164">
        <f>+E228-C228</f>
        <v>0</v>
      </c>
      <c r="E228" s="62">
        <f>SUM(F228:M228)</f>
        <v>20000</v>
      </c>
      <c r="F228" s="90"/>
      <c r="G228" s="91"/>
      <c r="H228" s="91"/>
      <c r="I228" s="91"/>
      <c r="J228" s="91"/>
      <c r="K228" s="91"/>
      <c r="L228" s="179">
        <v>20000</v>
      </c>
      <c r="M228" s="92"/>
    </row>
    <row r="229" spans="1:13" ht="13.15" customHeight="1" x14ac:dyDescent="0.2">
      <c r="A229" s="70"/>
      <c r="B229" s="125"/>
      <c r="C229" s="62"/>
      <c r="D229" s="171"/>
      <c r="E229" s="62"/>
      <c r="F229" s="130"/>
      <c r="G229" s="91"/>
      <c r="H229" s="91"/>
      <c r="I229" s="91"/>
      <c r="J229" s="91"/>
      <c r="K229" s="91"/>
      <c r="L229" s="179"/>
      <c r="M229" s="92"/>
    </row>
    <row r="230" spans="1:13" s="58" customFormat="1" ht="13.15" customHeight="1" x14ac:dyDescent="0.2">
      <c r="A230" s="69">
        <v>45</v>
      </c>
      <c r="B230" s="117" t="s">
        <v>487</v>
      </c>
      <c r="C230" s="143">
        <v>500000</v>
      </c>
      <c r="D230" s="166">
        <v>125000</v>
      </c>
      <c r="E230" s="143">
        <f t="shared" ref="E230:M230" si="76">+E231</f>
        <v>625000</v>
      </c>
      <c r="F230" s="93">
        <f t="shared" si="76"/>
        <v>0</v>
      </c>
      <c r="G230" s="102">
        <f t="shared" si="76"/>
        <v>0</v>
      </c>
      <c r="H230" s="102">
        <f t="shared" si="76"/>
        <v>0</v>
      </c>
      <c r="I230" s="102">
        <f t="shared" si="76"/>
        <v>0</v>
      </c>
      <c r="J230" s="102">
        <f t="shared" si="76"/>
        <v>0</v>
      </c>
      <c r="K230" s="102">
        <f t="shared" si="76"/>
        <v>0</v>
      </c>
      <c r="L230" s="180">
        <v>125000</v>
      </c>
      <c r="M230" s="94">
        <f t="shared" si="76"/>
        <v>500000</v>
      </c>
    </row>
    <row r="231" spans="1:13" ht="13.15" customHeight="1" x14ac:dyDescent="0.2">
      <c r="A231" s="99">
        <v>4511</v>
      </c>
      <c r="B231" s="127" t="s">
        <v>527</v>
      </c>
      <c r="C231" s="145">
        <v>500000</v>
      </c>
      <c r="D231" s="170">
        <f>+D232</f>
        <v>0</v>
      </c>
      <c r="E231" s="145">
        <f>+E232+E234</f>
        <v>625000</v>
      </c>
      <c r="F231" s="129">
        <f t="shared" ref="F231:M231" si="77">+F232</f>
        <v>0</v>
      </c>
      <c r="G231" s="97">
        <f t="shared" si="77"/>
        <v>0</v>
      </c>
      <c r="H231" s="97">
        <f t="shared" si="77"/>
        <v>0</v>
      </c>
      <c r="I231" s="97">
        <f t="shared" si="77"/>
        <v>0</v>
      </c>
      <c r="J231" s="97">
        <f t="shared" si="77"/>
        <v>0</v>
      </c>
      <c r="K231" s="97">
        <f t="shared" si="77"/>
        <v>0</v>
      </c>
      <c r="L231" s="181">
        <f t="shared" si="77"/>
        <v>0</v>
      </c>
      <c r="M231" s="100">
        <f t="shared" si="77"/>
        <v>500000</v>
      </c>
    </row>
    <row r="232" spans="1:13" ht="13.15" customHeight="1" x14ac:dyDescent="0.2">
      <c r="A232" s="183" t="s">
        <v>488</v>
      </c>
      <c r="B232" s="184" t="s">
        <v>489</v>
      </c>
      <c r="C232" s="185">
        <v>500000</v>
      </c>
      <c r="D232" s="186">
        <f>+E232-C232</f>
        <v>0</v>
      </c>
      <c r="E232" s="185">
        <f>SUM(F232:M232)</f>
        <v>500000</v>
      </c>
      <c r="F232" s="91"/>
      <c r="G232" s="91">
        <v>0</v>
      </c>
      <c r="H232" s="91">
        <v>0</v>
      </c>
      <c r="I232" s="91"/>
      <c r="J232" s="91"/>
      <c r="K232" s="91"/>
      <c r="L232" s="91">
        <v>0</v>
      </c>
      <c r="M232" s="91">
        <v>500000</v>
      </c>
    </row>
    <row r="233" spans="1:13" ht="13.15" customHeight="1" x14ac:dyDescent="0.2">
      <c r="A233" s="187">
        <v>4531</v>
      </c>
      <c r="B233" s="191" t="s">
        <v>528</v>
      </c>
      <c r="C233" s="188">
        <v>0</v>
      </c>
      <c r="D233" s="189">
        <v>125000</v>
      </c>
      <c r="E233" s="192">
        <v>125000</v>
      </c>
      <c r="F233" s="190">
        <v>0</v>
      </c>
      <c r="G233" s="190">
        <v>0</v>
      </c>
      <c r="H233" s="190">
        <v>0</v>
      </c>
      <c r="I233" s="190">
        <v>0</v>
      </c>
      <c r="J233" s="190">
        <v>0</v>
      </c>
      <c r="K233" s="190">
        <v>0</v>
      </c>
      <c r="L233" s="190">
        <v>125000</v>
      </c>
      <c r="M233" s="190">
        <v>0</v>
      </c>
    </row>
    <row r="234" spans="1:13" ht="13.15" customHeight="1" x14ac:dyDescent="0.2">
      <c r="A234" s="183">
        <v>45311</v>
      </c>
      <c r="B234" s="184" t="s">
        <v>526</v>
      </c>
      <c r="C234" s="185">
        <v>0</v>
      </c>
      <c r="D234" s="186">
        <v>125000</v>
      </c>
      <c r="E234" s="185">
        <v>125000</v>
      </c>
      <c r="F234" s="91"/>
      <c r="G234" s="91"/>
      <c r="H234" s="91"/>
      <c r="I234" s="91"/>
      <c r="J234" s="91"/>
      <c r="K234" s="91"/>
      <c r="L234" s="91">
        <v>125000</v>
      </c>
      <c r="M234" s="91"/>
    </row>
    <row r="235" spans="1:13" ht="17.45" customHeight="1" x14ac:dyDescent="0.2">
      <c r="A235" s="65" t="s">
        <v>525</v>
      </c>
      <c r="G235" s="78"/>
      <c r="H235" s="78"/>
      <c r="I235" s="78"/>
      <c r="J235" s="78"/>
      <c r="K235" s="78"/>
      <c r="L235" s="78"/>
      <c r="M235" s="78"/>
    </row>
    <row r="236" spans="1:13" ht="12.75" x14ac:dyDescent="0.2">
      <c r="A236" s="57"/>
      <c r="B236" s="58"/>
      <c r="D236" s="58"/>
      <c r="G236" s="78"/>
      <c r="H236" s="78"/>
      <c r="I236" s="63" t="s">
        <v>332</v>
      </c>
      <c r="J236" s="78"/>
      <c r="K236" s="78"/>
      <c r="L236" s="78"/>
      <c r="M236" s="78"/>
    </row>
    <row r="237" spans="1:13" ht="12.75" x14ac:dyDescent="0.2">
      <c r="A237" s="58"/>
      <c r="B237" s="58"/>
      <c r="D237" s="58"/>
      <c r="G237" s="78"/>
      <c r="H237" s="78"/>
      <c r="I237" s="63" t="s">
        <v>333</v>
      </c>
      <c r="J237" s="78"/>
      <c r="K237" s="78"/>
      <c r="L237" s="78"/>
      <c r="M237" s="78"/>
    </row>
    <row r="238" spans="1:13" x14ac:dyDescent="0.2">
      <c r="A238" s="58"/>
      <c r="B238" s="58"/>
      <c r="D238" s="58"/>
      <c r="F238" s="79"/>
    </row>
  </sheetData>
  <mergeCells count="3">
    <mergeCell ref="A4:L4"/>
    <mergeCell ref="A5:L5"/>
    <mergeCell ref="F7:L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3" fitToHeight="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tabSelected="1" topLeftCell="A4" zoomScale="112" zoomScaleNormal="112" workbookViewId="0">
      <pane ySplit="6" topLeftCell="A235" activePane="bottomLeft" state="frozen"/>
      <selection activeCell="A4" sqref="A4"/>
      <selection pane="bottomLeft" activeCell="C52" sqref="C52"/>
    </sheetView>
  </sheetViews>
  <sheetFormatPr defaultColWidth="8.85546875" defaultRowHeight="12" x14ac:dyDescent="0.2"/>
  <cols>
    <col min="1" max="1" width="9.42578125" style="65" customWidth="1"/>
    <col min="2" max="2" width="45.28515625" style="64" customWidth="1"/>
    <col min="3" max="3" width="17.85546875" style="54" customWidth="1"/>
    <col min="4" max="4" width="12.28515625" style="78" customWidth="1"/>
    <col min="5" max="5" width="13.42578125" style="79" customWidth="1"/>
    <col min="6" max="6" width="10.140625" style="79" customWidth="1"/>
    <col min="7" max="7" width="12" style="79" customWidth="1"/>
    <col min="8" max="8" width="11" style="79" customWidth="1"/>
    <col min="9" max="9" width="11.28515625" style="79" customWidth="1"/>
    <col min="10" max="10" width="11.28515625" style="79" bestFit="1" customWidth="1"/>
    <col min="11" max="11" width="11.28515625" style="64" bestFit="1" customWidth="1"/>
    <col min="12" max="16384" width="8.85546875" style="64"/>
  </cols>
  <sheetData>
    <row r="1" spans="1:10" x14ac:dyDescent="0.2">
      <c r="A1" s="57" t="s">
        <v>278</v>
      </c>
      <c r="D1" s="78" t="s">
        <v>334</v>
      </c>
    </row>
    <row r="2" spans="1:10" x14ac:dyDescent="0.2">
      <c r="A2" s="57" t="s">
        <v>279</v>
      </c>
    </row>
    <row r="3" spans="1:10" ht="12" customHeight="1" x14ac:dyDescent="0.2">
      <c r="B3" s="58"/>
      <c r="D3" s="79"/>
    </row>
    <row r="4" spans="1:10" ht="12" customHeight="1" x14ac:dyDescent="0.2">
      <c r="A4" s="65" t="s">
        <v>534</v>
      </c>
      <c r="B4" s="58"/>
      <c r="D4" s="79"/>
    </row>
    <row r="5" spans="1:10" ht="36" customHeight="1" x14ac:dyDescent="0.25">
      <c r="B5" s="283" t="s">
        <v>551</v>
      </c>
      <c r="C5" s="279"/>
      <c r="D5" s="279"/>
      <c r="E5" s="279"/>
      <c r="F5" s="279"/>
      <c r="G5" s="279"/>
      <c r="H5" s="279"/>
      <c r="I5" s="59"/>
    </row>
    <row r="6" spans="1:10" x14ac:dyDescent="0.2">
      <c r="B6" s="280"/>
      <c r="C6" s="280"/>
      <c r="D6" s="280"/>
      <c r="E6" s="280"/>
      <c r="F6" s="280"/>
      <c r="G6" s="280"/>
      <c r="H6" s="280"/>
      <c r="I6" s="64"/>
      <c r="J6" s="78"/>
    </row>
    <row r="7" spans="1:10" ht="12.75" thickBot="1" x14ac:dyDescent="0.25">
      <c r="A7" s="57"/>
    </row>
    <row r="8" spans="1:10" ht="15" customHeight="1" thickBot="1" x14ac:dyDescent="0.25">
      <c r="D8" s="284" t="s">
        <v>335</v>
      </c>
      <c r="E8" s="285"/>
      <c r="F8" s="285"/>
      <c r="G8" s="285"/>
      <c r="H8" s="285"/>
      <c r="I8" s="285"/>
      <c r="J8" s="285"/>
    </row>
    <row r="9" spans="1:10" s="66" customFormat="1" ht="79.5" thickBot="1" x14ac:dyDescent="0.3">
      <c r="A9" s="235" t="s">
        <v>277</v>
      </c>
      <c r="B9" s="236" t="s">
        <v>261</v>
      </c>
      <c r="C9" s="237" t="s">
        <v>552</v>
      </c>
      <c r="D9" s="240" t="s">
        <v>282</v>
      </c>
      <c r="E9" s="238" t="s">
        <v>505</v>
      </c>
      <c r="F9" s="238" t="s">
        <v>491</v>
      </c>
      <c r="G9" s="238" t="s">
        <v>492</v>
      </c>
      <c r="H9" s="238" t="s">
        <v>506</v>
      </c>
      <c r="I9" s="238" t="s">
        <v>507</v>
      </c>
      <c r="J9" s="239" t="s">
        <v>493</v>
      </c>
    </row>
    <row r="10" spans="1:10" ht="12.75" thickBot="1" x14ac:dyDescent="0.25">
      <c r="A10" s="226"/>
      <c r="B10" s="227"/>
      <c r="C10" s="234"/>
      <c r="D10" s="132"/>
      <c r="E10" s="228"/>
      <c r="F10" s="228"/>
      <c r="G10" s="228"/>
      <c r="H10" s="228"/>
      <c r="I10" s="228"/>
      <c r="J10" s="228"/>
    </row>
    <row r="11" spans="1:10" s="58" customFormat="1" ht="15.6" customHeight="1" x14ac:dyDescent="0.2">
      <c r="A11" s="229" t="s">
        <v>438</v>
      </c>
      <c r="B11" s="211"/>
      <c r="C11" s="230"/>
      <c r="D11" s="231"/>
      <c r="E11" s="231"/>
      <c r="F11" s="231"/>
      <c r="G11" s="231"/>
      <c r="H11" s="231"/>
      <c r="I11" s="231"/>
      <c r="J11" s="231"/>
    </row>
    <row r="12" spans="1:10" s="58" customFormat="1" ht="15.6" customHeight="1" x14ac:dyDescent="0.2">
      <c r="A12" s="76">
        <v>6</v>
      </c>
      <c r="B12" s="222" t="s">
        <v>437</v>
      </c>
      <c r="C12" s="194">
        <v>8986147.904970469</v>
      </c>
      <c r="D12" s="84">
        <v>7519180.2787178978</v>
      </c>
      <c r="E12" s="84">
        <v>40148.649545424378</v>
      </c>
      <c r="F12" s="84">
        <v>809609.13132921886</v>
      </c>
      <c r="G12" s="84">
        <v>19908.421262193908</v>
      </c>
      <c r="H12" s="84">
        <v>45281.173269626386</v>
      </c>
      <c r="I12" s="84">
        <v>92905.965890238236</v>
      </c>
      <c r="J12" s="84">
        <v>459114.36591678276</v>
      </c>
    </row>
    <row r="13" spans="1:10" s="58" customFormat="1" ht="15.6" customHeight="1" x14ac:dyDescent="0.2">
      <c r="A13" s="76">
        <v>7</v>
      </c>
      <c r="B13" s="223" t="s">
        <v>439</v>
      </c>
      <c r="C13" s="19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</row>
    <row r="14" spans="1:10" s="58" customFormat="1" ht="15.6" customHeight="1" x14ac:dyDescent="0.2">
      <c r="A14" s="76">
        <v>8</v>
      </c>
      <c r="B14" s="223" t="s">
        <v>549</v>
      </c>
      <c r="C14" s="194">
        <v>35658.371491140751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35658.371491140751</v>
      </c>
    </row>
    <row r="15" spans="1:10" s="58" customFormat="1" ht="15.6" customHeight="1" x14ac:dyDescent="0.2">
      <c r="A15" s="76">
        <v>3</v>
      </c>
      <c r="B15" s="224" t="s">
        <v>440</v>
      </c>
      <c r="C15" s="194">
        <v>8102081.359081558</v>
      </c>
      <c r="D15" s="84">
        <v>7519180.2787178978</v>
      </c>
      <c r="E15" s="84">
        <v>40148.649545424378</v>
      </c>
      <c r="F15" s="84">
        <v>0</v>
      </c>
      <c r="G15" s="84">
        <v>19908.421262193908</v>
      </c>
      <c r="H15" s="84">
        <v>45281.173269626386</v>
      </c>
      <c r="I15" s="84">
        <v>92905.965890238236</v>
      </c>
      <c r="J15" s="84">
        <v>384656.87039617758</v>
      </c>
    </row>
    <row r="16" spans="1:10" s="58" customFormat="1" ht="15.6" customHeight="1" x14ac:dyDescent="0.2">
      <c r="A16" s="76">
        <v>4</v>
      </c>
      <c r="B16" s="225" t="s">
        <v>441</v>
      </c>
      <c r="C16" s="194">
        <v>884066.6268498241</v>
      </c>
      <c r="D16" s="84">
        <v>0</v>
      </c>
      <c r="E16" s="84">
        <v>0</v>
      </c>
      <c r="F16" s="84">
        <v>809609.13132921886</v>
      </c>
      <c r="G16" s="84">
        <v>0</v>
      </c>
      <c r="H16" s="84">
        <v>0</v>
      </c>
      <c r="I16" s="84">
        <v>0</v>
      </c>
      <c r="J16" s="84">
        <v>74457.495520605211</v>
      </c>
    </row>
    <row r="17" spans="1:10" s="58" customFormat="1" ht="15.6" customHeight="1" x14ac:dyDescent="0.2">
      <c r="A17" s="76">
        <v>5</v>
      </c>
      <c r="B17" s="225" t="s">
        <v>550</v>
      </c>
      <c r="C17" s="194">
        <v>35658.371491140751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35658.371491140751</v>
      </c>
    </row>
    <row r="18" spans="1:10" s="58" customFormat="1" ht="15.6" customHeight="1" x14ac:dyDescent="0.2">
      <c r="A18" s="53"/>
      <c r="B18" s="20" t="s">
        <v>496</v>
      </c>
      <c r="C18" s="194">
        <v>0</v>
      </c>
      <c r="D18" s="84">
        <v>0</v>
      </c>
      <c r="E18" s="84">
        <v>0</v>
      </c>
      <c r="F18" s="84">
        <v>0</v>
      </c>
      <c r="G18" s="84">
        <v>0</v>
      </c>
      <c r="H18" s="84">
        <v>0</v>
      </c>
      <c r="I18" s="84">
        <v>0</v>
      </c>
      <c r="J18" s="84">
        <v>0</v>
      </c>
    </row>
    <row r="19" spans="1:10" s="58" customFormat="1" ht="16.899999999999999" customHeight="1" x14ac:dyDescent="0.2">
      <c r="A19" s="68" t="s">
        <v>442</v>
      </c>
      <c r="B19" s="203"/>
      <c r="C19" s="193">
        <v>0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</row>
    <row r="20" spans="1:10" s="58" customFormat="1" ht="18" customHeight="1" x14ac:dyDescent="0.2">
      <c r="A20" s="76">
        <v>922</v>
      </c>
      <c r="B20" s="20" t="s">
        <v>497</v>
      </c>
      <c r="C20" s="194">
        <v>0</v>
      </c>
      <c r="D20" s="84">
        <v>0</v>
      </c>
      <c r="E20" s="84">
        <v>0</v>
      </c>
      <c r="F20" s="84">
        <v>0</v>
      </c>
      <c r="G20" s="84">
        <v>0</v>
      </c>
      <c r="H20" s="84">
        <v>0</v>
      </c>
      <c r="I20" s="84">
        <v>0</v>
      </c>
      <c r="J20" s="84">
        <v>0</v>
      </c>
    </row>
    <row r="21" spans="1:10" s="58" customFormat="1" ht="17.45" customHeight="1" thickBot="1" x14ac:dyDescent="0.25">
      <c r="A21" s="77" t="s">
        <v>443</v>
      </c>
      <c r="B21" s="232"/>
      <c r="C21" s="233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85">
        <v>0</v>
      </c>
    </row>
    <row r="22" spans="1:10" ht="39.6" customHeight="1" thickBot="1" x14ac:dyDescent="0.25">
      <c r="C22" s="54">
        <v>0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</row>
    <row r="23" spans="1:10" s="58" customFormat="1" ht="22.9" customHeight="1" x14ac:dyDescent="0.25">
      <c r="A23" s="210" t="s">
        <v>494</v>
      </c>
      <c r="B23" s="211"/>
      <c r="C23" s="212">
        <v>9021806.3574225232</v>
      </c>
      <c r="D23" s="213">
        <v>7519180.2787178978</v>
      </c>
      <c r="E23" s="213">
        <v>40148.649545424378</v>
      </c>
      <c r="F23" s="213">
        <v>809609.13132921886</v>
      </c>
      <c r="G23" s="213">
        <v>19908.421262193908</v>
      </c>
      <c r="H23" s="213">
        <v>45281.173269626386</v>
      </c>
      <c r="I23" s="213">
        <v>92905.965890238236</v>
      </c>
      <c r="J23" s="213">
        <v>494772.7374079235</v>
      </c>
    </row>
    <row r="24" spans="1:10" ht="18.600000000000001" customHeight="1" x14ac:dyDescent="0.2">
      <c r="A24" s="53">
        <v>922</v>
      </c>
      <c r="B24" s="20" t="s">
        <v>498</v>
      </c>
      <c r="C24" s="194">
        <v>0</v>
      </c>
      <c r="D24" s="91">
        <v>0</v>
      </c>
      <c r="E24" s="91">
        <v>0</v>
      </c>
      <c r="F24" s="91">
        <v>0</v>
      </c>
      <c r="G24" s="91">
        <v>0</v>
      </c>
      <c r="H24" s="91">
        <v>0</v>
      </c>
      <c r="I24" s="91">
        <v>0</v>
      </c>
      <c r="J24" s="84">
        <v>0</v>
      </c>
    </row>
    <row r="25" spans="1:10" s="58" customFormat="1" ht="18.600000000000001" customHeight="1" x14ac:dyDescent="0.25">
      <c r="A25" s="214" t="s">
        <v>530</v>
      </c>
      <c r="B25" s="203"/>
      <c r="C25" s="195">
        <v>9021806.3574225232</v>
      </c>
      <c r="D25" s="204">
        <v>7519180.2787178978</v>
      </c>
      <c r="E25" s="204">
        <v>40148.649545424378</v>
      </c>
      <c r="F25" s="204">
        <v>809609.13132921886</v>
      </c>
      <c r="G25" s="204">
        <v>19908.421262193908</v>
      </c>
      <c r="H25" s="204">
        <v>45281.173269626386</v>
      </c>
      <c r="I25" s="204">
        <v>92905.965890238236</v>
      </c>
      <c r="J25" s="204">
        <v>494772.7374079235</v>
      </c>
    </row>
    <row r="26" spans="1:10" ht="13.15" customHeight="1" x14ac:dyDescent="0.2">
      <c r="A26" s="61"/>
      <c r="B26" s="205"/>
      <c r="C26" s="185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</row>
    <row r="27" spans="1:10" s="58" customFormat="1" ht="13.15" customHeight="1" x14ac:dyDescent="0.2">
      <c r="A27" s="68">
        <v>6</v>
      </c>
      <c r="B27" s="203" t="s">
        <v>316</v>
      </c>
      <c r="C27" s="193">
        <v>8986147.904970469</v>
      </c>
      <c r="D27" s="82">
        <v>7519180.2787178978</v>
      </c>
      <c r="E27" s="82">
        <v>40148.649545424378</v>
      </c>
      <c r="F27" s="82">
        <v>809609.13132921886</v>
      </c>
      <c r="G27" s="82">
        <v>19908.421262193908</v>
      </c>
      <c r="H27" s="82">
        <v>45281.173269626386</v>
      </c>
      <c r="I27" s="82">
        <v>92905.965890238236</v>
      </c>
      <c r="J27" s="82">
        <v>459114.36591678276</v>
      </c>
    </row>
    <row r="28" spans="1:10" x14ac:dyDescent="0.2">
      <c r="A28" s="61"/>
      <c r="B28" s="205"/>
      <c r="C28" s="185">
        <v>0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</row>
    <row r="29" spans="1:10" ht="12.75" customHeight="1" x14ac:dyDescent="0.2">
      <c r="A29" s="69">
        <v>63</v>
      </c>
      <c r="B29" s="206" t="s">
        <v>500</v>
      </c>
      <c r="C29" s="196">
        <v>40148.649545424378</v>
      </c>
      <c r="D29" s="102">
        <v>0</v>
      </c>
      <c r="E29" s="102">
        <v>40148.649545424378</v>
      </c>
      <c r="F29" s="102">
        <v>0</v>
      </c>
      <c r="G29" s="102">
        <v>0</v>
      </c>
      <c r="H29" s="102">
        <v>0</v>
      </c>
      <c r="I29" s="102">
        <v>0</v>
      </c>
      <c r="J29" s="102">
        <v>0</v>
      </c>
    </row>
    <row r="30" spans="1:10" ht="24" customHeight="1" x14ac:dyDescent="0.2">
      <c r="A30" s="61">
        <v>63414</v>
      </c>
      <c r="B30" s="207" t="s">
        <v>499</v>
      </c>
      <c r="C30" s="185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</row>
    <row r="31" spans="1:10" ht="24" customHeight="1" x14ac:dyDescent="0.2">
      <c r="A31" s="61">
        <v>63612</v>
      </c>
      <c r="B31" s="207" t="s">
        <v>537</v>
      </c>
      <c r="C31" s="185">
        <v>0</v>
      </c>
      <c r="D31" s="91">
        <v>0</v>
      </c>
      <c r="E31" s="91">
        <v>0</v>
      </c>
      <c r="F31" s="91">
        <v>0</v>
      </c>
      <c r="G31" s="91">
        <v>0</v>
      </c>
      <c r="H31" s="91">
        <v>0</v>
      </c>
      <c r="I31" s="91">
        <v>0</v>
      </c>
      <c r="J31" s="91">
        <v>0</v>
      </c>
    </row>
    <row r="32" spans="1:10" ht="24.75" customHeight="1" x14ac:dyDescent="0.2">
      <c r="A32" s="61">
        <v>63811</v>
      </c>
      <c r="B32" s="207" t="s">
        <v>509</v>
      </c>
      <c r="C32" s="185">
        <v>40148.649545424378</v>
      </c>
      <c r="D32" s="91">
        <v>0</v>
      </c>
      <c r="E32" s="91">
        <v>40148.649545424378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</row>
    <row r="33" spans="1:10" ht="12" customHeight="1" x14ac:dyDescent="0.2">
      <c r="A33" s="61"/>
      <c r="B33" s="205"/>
      <c r="C33" s="185">
        <v>0</v>
      </c>
      <c r="D33" s="91">
        <v>0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0</v>
      </c>
    </row>
    <row r="34" spans="1:10" s="58" customFormat="1" ht="13.15" customHeight="1" x14ac:dyDescent="0.2">
      <c r="A34" s="69">
        <v>64</v>
      </c>
      <c r="B34" s="206" t="s">
        <v>444</v>
      </c>
      <c r="C34" s="196">
        <v>265.44561682925212</v>
      </c>
      <c r="D34" s="102">
        <v>0</v>
      </c>
      <c r="E34" s="102">
        <v>0</v>
      </c>
      <c r="F34" s="102">
        <v>0</v>
      </c>
      <c r="G34" s="102">
        <v>0</v>
      </c>
      <c r="H34" s="102">
        <v>0</v>
      </c>
      <c r="I34" s="102">
        <v>0</v>
      </c>
      <c r="J34" s="102">
        <v>265.44561682925212</v>
      </c>
    </row>
    <row r="35" spans="1:10" ht="13.15" customHeight="1" x14ac:dyDescent="0.2">
      <c r="A35" s="61">
        <v>6413</v>
      </c>
      <c r="B35" s="207" t="s">
        <v>336</v>
      </c>
      <c r="C35" s="185">
        <v>265.44561682925212</v>
      </c>
      <c r="D35" s="91">
        <v>0</v>
      </c>
      <c r="E35" s="91">
        <v>0</v>
      </c>
      <c r="F35" s="91">
        <v>0</v>
      </c>
      <c r="G35" s="91">
        <v>0</v>
      </c>
      <c r="H35" s="91">
        <v>0</v>
      </c>
      <c r="I35" s="91">
        <v>0</v>
      </c>
      <c r="J35" s="91">
        <v>265.44561682925212</v>
      </c>
    </row>
    <row r="36" spans="1:10" ht="11.25" customHeight="1" x14ac:dyDescent="0.2">
      <c r="A36" s="61"/>
      <c r="B36" s="207"/>
      <c r="C36" s="185">
        <v>0</v>
      </c>
      <c r="D36" s="91">
        <v>0</v>
      </c>
      <c r="E36" s="91">
        <v>0</v>
      </c>
      <c r="F36" s="91">
        <v>0</v>
      </c>
      <c r="G36" s="91">
        <v>0</v>
      </c>
      <c r="H36" s="91">
        <v>0</v>
      </c>
      <c r="I36" s="91">
        <v>0</v>
      </c>
      <c r="J36" s="91">
        <v>0</v>
      </c>
    </row>
    <row r="37" spans="1:10" s="58" customFormat="1" ht="13.15" customHeight="1" x14ac:dyDescent="0.2">
      <c r="A37" s="69">
        <v>65</v>
      </c>
      <c r="B37" s="206" t="s">
        <v>445</v>
      </c>
      <c r="C37" s="196">
        <v>132722.80841462605</v>
      </c>
      <c r="D37" s="102">
        <v>0</v>
      </c>
      <c r="E37" s="102">
        <v>0</v>
      </c>
      <c r="F37" s="102">
        <v>0</v>
      </c>
      <c r="G37" s="102">
        <v>0</v>
      </c>
      <c r="H37" s="102">
        <v>0</v>
      </c>
      <c r="I37" s="102">
        <v>92905.965890238236</v>
      </c>
      <c r="J37" s="102">
        <v>39816.842524387816</v>
      </c>
    </row>
    <row r="38" spans="1:10" ht="13.15" customHeight="1" x14ac:dyDescent="0.2">
      <c r="A38" s="61">
        <v>65264</v>
      </c>
      <c r="B38" s="207" t="s">
        <v>495</v>
      </c>
      <c r="C38" s="185">
        <v>92905.965890238236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92905.965890238236</v>
      </c>
      <c r="J38" s="91">
        <v>0</v>
      </c>
    </row>
    <row r="39" spans="1:10" ht="13.15" customHeight="1" x14ac:dyDescent="0.2">
      <c r="A39" s="61">
        <v>65267</v>
      </c>
      <c r="B39" s="207" t="s">
        <v>337</v>
      </c>
      <c r="C39" s="185">
        <v>39816.842524387816</v>
      </c>
      <c r="D39" s="91">
        <v>0</v>
      </c>
      <c r="E39" s="91">
        <v>0</v>
      </c>
      <c r="F39" s="91">
        <v>0</v>
      </c>
      <c r="G39" s="91">
        <v>0</v>
      </c>
      <c r="H39" s="91">
        <v>0</v>
      </c>
      <c r="I39" s="91">
        <v>0</v>
      </c>
      <c r="J39" s="91">
        <v>39816.842524387816</v>
      </c>
    </row>
    <row r="40" spans="1:10" ht="11.25" customHeight="1" x14ac:dyDescent="0.2">
      <c r="A40" s="61"/>
      <c r="B40" s="207"/>
      <c r="C40" s="185">
        <v>0</v>
      </c>
      <c r="D40" s="91">
        <v>0</v>
      </c>
      <c r="E40" s="91">
        <v>0</v>
      </c>
      <c r="F40" s="91">
        <v>0</v>
      </c>
      <c r="G40" s="91">
        <v>0</v>
      </c>
      <c r="H40" s="91">
        <v>0</v>
      </c>
      <c r="I40" s="91">
        <v>0</v>
      </c>
      <c r="J40" s="91">
        <v>0</v>
      </c>
    </row>
    <row r="41" spans="1:10" s="58" customFormat="1" ht="13.15" customHeight="1" x14ac:dyDescent="0.2">
      <c r="A41" s="69">
        <v>66</v>
      </c>
      <c r="B41" s="206" t="s">
        <v>446</v>
      </c>
      <c r="C41" s="196">
        <v>418766.63215873647</v>
      </c>
      <c r="D41" s="102">
        <v>0</v>
      </c>
      <c r="E41" s="102">
        <v>0</v>
      </c>
      <c r="F41" s="102">
        <v>0</v>
      </c>
      <c r="G41" s="102">
        <v>0</v>
      </c>
      <c r="H41" s="102">
        <v>0</v>
      </c>
      <c r="I41" s="102">
        <v>0</v>
      </c>
      <c r="J41" s="102">
        <v>418766.63215873647</v>
      </c>
    </row>
    <row r="42" spans="1:10" ht="13.15" customHeight="1" x14ac:dyDescent="0.2">
      <c r="A42" s="61">
        <v>66151</v>
      </c>
      <c r="B42" s="207" t="s">
        <v>338</v>
      </c>
      <c r="C42" s="185">
        <v>418766.63215873647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418766.63215873647</v>
      </c>
    </row>
    <row r="43" spans="1:10" ht="7.15" customHeight="1" x14ac:dyDescent="0.2">
      <c r="A43" s="61"/>
      <c r="B43" s="207"/>
      <c r="C43" s="185">
        <v>0</v>
      </c>
      <c r="D43" s="91">
        <v>0</v>
      </c>
      <c r="E43" s="91">
        <v>0</v>
      </c>
      <c r="F43" s="91">
        <v>0</v>
      </c>
      <c r="G43" s="91">
        <v>0</v>
      </c>
      <c r="H43" s="91">
        <v>0</v>
      </c>
      <c r="I43" s="91">
        <v>0</v>
      </c>
      <c r="J43" s="91">
        <v>0</v>
      </c>
    </row>
    <row r="44" spans="1:10" s="58" customFormat="1" ht="13.15" customHeight="1" x14ac:dyDescent="0.2">
      <c r="A44" s="69">
        <v>67</v>
      </c>
      <c r="B44" s="206" t="s">
        <v>447</v>
      </c>
      <c r="C44" s="196">
        <v>8393978.9236180242</v>
      </c>
      <c r="D44" s="102">
        <v>7519180.2787178978</v>
      </c>
      <c r="E44" s="102">
        <v>0</v>
      </c>
      <c r="F44" s="102">
        <v>809609.13132921886</v>
      </c>
      <c r="G44" s="102">
        <v>19908.421262193908</v>
      </c>
      <c r="H44" s="102">
        <v>45281.173269626386</v>
      </c>
      <c r="I44" s="102">
        <v>0</v>
      </c>
      <c r="J44" s="102">
        <v>0</v>
      </c>
    </row>
    <row r="45" spans="1:10" ht="13.15" customHeight="1" x14ac:dyDescent="0.2">
      <c r="A45" s="61">
        <v>67111</v>
      </c>
      <c r="B45" s="207" t="s">
        <v>339</v>
      </c>
      <c r="C45" s="185">
        <v>65189.594531820287</v>
      </c>
      <c r="D45" s="91">
        <v>0</v>
      </c>
      <c r="E45" s="91">
        <v>0</v>
      </c>
      <c r="F45" s="91">
        <v>0</v>
      </c>
      <c r="G45" s="91">
        <v>19908.421262193908</v>
      </c>
      <c r="H45" s="147">
        <v>45281.173269626386</v>
      </c>
      <c r="I45" s="91">
        <v>0</v>
      </c>
      <c r="J45" s="91">
        <v>0</v>
      </c>
    </row>
    <row r="46" spans="1:10" ht="13.15" customHeight="1" x14ac:dyDescent="0.2">
      <c r="A46" s="61">
        <v>67121</v>
      </c>
      <c r="B46" s="207" t="s">
        <v>340</v>
      </c>
      <c r="C46" s="185">
        <v>809609.13132921886</v>
      </c>
      <c r="D46" s="91">
        <v>0</v>
      </c>
      <c r="E46" s="91">
        <v>0</v>
      </c>
      <c r="F46" s="269">
        <v>809609.13132921886</v>
      </c>
      <c r="G46" s="91">
        <v>0</v>
      </c>
      <c r="H46" s="91">
        <v>0</v>
      </c>
      <c r="I46" s="91">
        <v>0</v>
      </c>
      <c r="J46" s="91">
        <v>0</v>
      </c>
    </row>
    <row r="47" spans="1:10" ht="13.15" customHeight="1" x14ac:dyDescent="0.2">
      <c r="A47" s="61">
        <v>67311</v>
      </c>
      <c r="B47" s="207" t="s">
        <v>341</v>
      </c>
      <c r="C47" s="185">
        <v>6798062.2469971459</v>
      </c>
      <c r="D47" s="91">
        <v>6798062.2469971459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</row>
    <row r="48" spans="1:10" x14ac:dyDescent="0.2">
      <c r="A48" s="61">
        <v>67311</v>
      </c>
      <c r="B48" s="207" t="s">
        <v>342</v>
      </c>
      <c r="C48" s="185">
        <v>721117.9507598381</v>
      </c>
      <c r="D48" s="91">
        <v>721118.03172075108</v>
      </c>
      <c r="E48" s="91">
        <v>0</v>
      </c>
      <c r="F48" s="91">
        <v>0</v>
      </c>
      <c r="G48" s="91">
        <v>0</v>
      </c>
      <c r="H48" s="91">
        <v>0</v>
      </c>
      <c r="I48" s="91">
        <v>0</v>
      </c>
      <c r="J48" s="91">
        <v>0</v>
      </c>
    </row>
    <row r="49" spans="1:11" x14ac:dyDescent="0.2">
      <c r="A49" s="61"/>
      <c r="B49" s="207"/>
      <c r="C49" s="185">
        <v>0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</row>
    <row r="50" spans="1:11" s="58" customFormat="1" ht="13.15" customHeight="1" x14ac:dyDescent="0.2">
      <c r="A50" s="69">
        <v>68</v>
      </c>
      <c r="B50" s="206" t="s">
        <v>448</v>
      </c>
      <c r="C50" s="196">
        <v>265.44561682925212</v>
      </c>
      <c r="D50" s="102">
        <v>0</v>
      </c>
      <c r="E50" s="102">
        <v>0</v>
      </c>
      <c r="F50" s="102">
        <v>0</v>
      </c>
      <c r="G50" s="102">
        <v>0</v>
      </c>
      <c r="H50" s="102">
        <v>0</v>
      </c>
      <c r="I50" s="102">
        <v>0</v>
      </c>
      <c r="J50" s="102">
        <v>265.44561682925212</v>
      </c>
    </row>
    <row r="51" spans="1:11" ht="13.15" customHeight="1" x14ac:dyDescent="0.2">
      <c r="A51" s="61">
        <v>68311</v>
      </c>
      <c r="B51" s="207" t="s">
        <v>343</v>
      </c>
      <c r="C51" s="185">
        <v>265.44561682925212</v>
      </c>
      <c r="D51" s="91">
        <v>0</v>
      </c>
      <c r="E51" s="91">
        <v>0</v>
      </c>
      <c r="F51" s="91">
        <v>0</v>
      </c>
      <c r="G51" s="91">
        <v>0</v>
      </c>
      <c r="H51" s="91">
        <v>0</v>
      </c>
      <c r="I51" s="91">
        <v>0</v>
      </c>
      <c r="J51" s="91">
        <v>265.44561682925212</v>
      </c>
    </row>
    <row r="52" spans="1:11" ht="13.15" customHeight="1" x14ac:dyDescent="0.2">
      <c r="A52" s="61"/>
      <c r="B52" s="207"/>
      <c r="C52" s="185">
        <v>0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91">
        <v>0</v>
      </c>
    </row>
    <row r="53" spans="1:11" s="58" customFormat="1" ht="13.15" customHeight="1" x14ac:dyDescent="0.2">
      <c r="A53" s="68">
        <v>7</v>
      </c>
      <c r="B53" s="208" t="s">
        <v>449</v>
      </c>
      <c r="C53" s="193">
        <v>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82">
        <v>0</v>
      </c>
    </row>
    <row r="54" spans="1:11" x14ac:dyDescent="0.2">
      <c r="A54" s="61"/>
      <c r="B54" s="207"/>
      <c r="C54" s="185">
        <v>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</row>
    <row r="55" spans="1:11" s="58" customFormat="1" ht="13.15" customHeight="1" thickBot="1" x14ac:dyDescent="0.25">
      <c r="A55" s="241">
        <v>72</v>
      </c>
      <c r="B55" s="242" t="s">
        <v>450</v>
      </c>
      <c r="C55" s="243">
        <v>0</v>
      </c>
      <c r="D55" s="244">
        <v>0</v>
      </c>
      <c r="E55" s="244">
        <v>0</v>
      </c>
      <c r="F55" s="244">
        <v>0</v>
      </c>
      <c r="G55" s="244">
        <v>0</v>
      </c>
      <c r="H55" s="244">
        <v>0</v>
      </c>
      <c r="I55" s="244">
        <v>0</v>
      </c>
      <c r="J55" s="244">
        <v>0</v>
      </c>
    </row>
    <row r="56" spans="1:11" ht="13.15" customHeight="1" x14ac:dyDescent="0.2">
      <c r="A56" s="75">
        <v>72319</v>
      </c>
      <c r="B56" s="245" t="s">
        <v>344</v>
      </c>
      <c r="C56" s="246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</row>
    <row r="57" spans="1:11" ht="13.15" customHeight="1" x14ac:dyDescent="0.2">
      <c r="A57" s="250">
        <v>8</v>
      </c>
      <c r="B57" s="251" t="s">
        <v>542</v>
      </c>
      <c r="C57" s="252">
        <v>35658.452452053883</v>
      </c>
      <c r="D57" s="252">
        <v>0</v>
      </c>
      <c r="E57" s="252">
        <v>0</v>
      </c>
      <c r="F57" s="253">
        <v>0</v>
      </c>
      <c r="G57" s="253">
        <v>0</v>
      </c>
      <c r="H57" s="253">
        <v>0</v>
      </c>
      <c r="I57" s="253">
        <v>0</v>
      </c>
      <c r="J57" s="253">
        <v>35658.371491140751</v>
      </c>
      <c r="K57" s="257"/>
    </row>
    <row r="58" spans="1:11" ht="13.15" customHeight="1" x14ac:dyDescent="0.2">
      <c r="A58" s="254">
        <v>84</v>
      </c>
      <c r="B58" s="205" t="s">
        <v>543</v>
      </c>
      <c r="C58" s="185">
        <v>35658.452452053883</v>
      </c>
      <c r="D58" s="185">
        <v>0</v>
      </c>
      <c r="E58" s="185">
        <v>0</v>
      </c>
      <c r="F58" s="91">
        <v>0</v>
      </c>
      <c r="G58" s="84">
        <v>0</v>
      </c>
      <c r="H58" s="84">
        <v>0</v>
      </c>
      <c r="I58" s="84">
        <v>0</v>
      </c>
      <c r="J58" s="84">
        <v>35658.371491140751</v>
      </c>
      <c r="K58" s="256"/>
    </row>
    <row r="59" spans="1:11" ht="13.15" customHeight="1" x14ac:dyDescent="0.2">
      <c r="A59" s="254">
        <v>84453</v>
      </c>
      <c r="B59" s="255" t="s">
        <v>544</v>
      </c>
      <c r="C59" s="185">
        <v>35658.452452053883</v>
      </c>
      <c r="D59" s="185">
        <v>0</v>
      </c>
      <c r="E59" s="185">
        <v>0</v>
      </c>
      <c r="F59" s="91">
        <v>0</v>
      </c>
      <c r="G59" s="84">
        <v>0</v>
      </c>
      <c r="H59" s="84">
        <v>0</v>
      </c>
      <c r="I59" s="84">
        <v>0</v>
      </c>
      <c r="J59" s="84">
        <v>35658.371491140751</v>
      </c>
      <c r="K59" s="256"/>
    </row>
    <row r="60" spans="1:11" ht="12.75" thickBot="1" x14ac:dyDescent="0.25">
      <c r="C60" s="198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</row>
    <row r="61" spans="1:11" s="58" customFormat="1" ht="24" customHeight="1" x14ac:dyDescent="0.25">
      <c r="A61" s="210" t="s">
        <v>451</v>
      </c>
      <c r="B61" s="211"/>
      <c r="C61" s="212">
        <v>9021806.3574225232</v>
      </c>
      <c r="D61" s="213">
        <v>7519180.2787178978</v>
      </c>
      <c r="E61" s="213">
        <v>40148.649545424378</v>
      </c>
      <c r="F61" s="213">
        <v>809609.13132921886</v>
      </c>
      <c r="G61" s="213">
        <v>19908.421262193908</v>
      </c>
      <c r="H61" s="213">
        <v>45281.173269626386</v>
      </c>
      <c r="I61" s="213">
        <v>92905.965890238236</v>
      </c>
      <c r="J61" s="213">
        <v>494772.7374079235</v>
      </c>
      <c r="K61" s="55"/>
    </row>
    <row r="62" spans="1:11" ht="13.15" customHeight="1" x14ac:dyDescent="0.2">
      <c r="A62" s="61"/>
      <c r="B62" s="205"/>
      <c r="C62" s="185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91">
        <v>0</v>
      </c>
    </row>
    <row r="63" spans="1:11" s="58" customFormat="1" ht="13.15" customHeight="1" x14ac:dyDescent="0.2">
      <c r="A63" s="68">
        <v>3</v>
      </c>
      <c r="B63" s="203" t="s">
        <v>331</v>
      </c>
      <c r="C63" s="193">
        <v>8102081.359081558</v>
      </c>
      <c r="D63" s="82">
        <v>7519180.2787178978</v>
      </c>
      <c r="E63" s="82">
        <v>40148.649545424378</v>
      </c>
      <c r="F63" s="82">
        <v>0</v>
      </c>
      <c r="G63" s="82">
        <v>19908.421262193908</v>
      </c>
      <c r="H63" s="82">
        <v>45281.173269626386</v>
      </c>
      <c r="I63" s="82">
        <v>92905.965890238236</v>
      </c>
      <c r="J63" s="82">
        <v>384656.87039617758</v>
      </c>
    </row>
    <row r="64" spans="1:11" ht="13.15" customHeight="1" x14ac:dyDescent="0.2">
      <c r="A64" s="61"/>
      <c r="B64" s="205"/>
      <c r="C64" s="185">
        <v>0</v>
      </c>
      <c r="D64" s="91">
        <v>0</v>
      </c>
      <c r="E64" s="91">
        <v>0</v>
      </c>
      <c r="F64" s="91">
        <v>0</v>
      </c>
      <c r="G64" s="91">
        <v>0</v>
      </c>
      <c r="H64" s="91">
        <v>0</v>
      </c>
      <c r="I64" s="91">
        <v>0</v>
      </c>
      <c r="J64" s="91">
        <v>0</v>
      </c>
    </row>
    <row r="65" spans="1:11" s="58" customFormat="1" ht="13.15" customHeight="1" x14ac:dyDescent="0.2">
      <c r="A65" s="69">
        <v>31</v>
      </c>
      <c r="B65" s="206" t="s">
        <v>452</v>
      </c>
      <c r="C65" s="196">
        <v>5935924.746167629</v>
      </c>
      <c r="D65" s="102">
        <v>5413884.0268100072</v>
      </c>
      <c r="E65" s="102">
        <v>39013.552325967212</v>
      </c>
      <c r="F65" s="102">
        <v>0</v>
      </c>
      <c r="G65" s="102">
        <v>0</v>
      </c>
      <c r="H65" s="102">
        <v>45281.173269626386</v>
      </c>
      <c r="I65" s="102">
        <v>92905.965890238236</v>
      </c>
      <c r="J65" s="102">
        <v>344840.02787178976</v>
      </c>
      <c r="K65" s="64"/>
    </row>
    <row r="66" spans="1:11" s="58" customFormat="1" ht="13.15" customHeight="1" x14ac:dyDescent="0.2">
      <c r="A66" s="99">
        <v>3111</v>
      </c>
      <c r="B66" s="215" t="s">
        <v>346</v>
      </c>
      <c r="C66" s="200">
        <v>5089919.7027009092</v>
      </c>
      <c r="D66" s="97">
        <v>4576718.3223837018</v>
      </c>
      <c r="E66" s="97">
        <v>30174.21328555312</v>
      </c>
      <c r="F66" s="97">
        <v>0</v>
      </c>
      <c r="G66" s="97">
        <v>0</v>
      </c>
      <c r="H66" s="97">
        <v>45281.173269626386</v>
      </c>
      <c r="I66" s="97">
        <v>92905.965890238236</v>
      </c>
      <c r="J66" s="97">
        <v>344840.02787178976</v>
      </c>
      <c r="K66" s="64"/>
    </row>
    <row r="67" spans="1:11" ht="13.15" customHeight="1" x14ac:dyDescent="0.2">
      <c r="A67" s="70">
        <v>31111</v>
      </c>
      <c r="B67" s="184" t="s">
        <v>345</v>
      </c>
      <c r="C67" s="185">
        <v>5043466.7197557902</v>
      </c>
      <c r="D67" s="91">
        <v>4530265.3394385828</v>
      </c>
      <c r="E67" s="91">
        <v>30174.21328555312</v>
      </c>
      <c r="F67" s="91">
        <v>0</v>
      </c>
      <c r="G67" s="91">
        <v>0</v>
      </c>
      <c r="H67" s="91">
        <v>45281.173269626386</v>
      </c>
      <c r="I67" s="91">
        <v>92905.965890238236</v>
      </c>
      <c r="J67" s="91">
        <v>344840.02787178976</v>
      </c>
    </row>
    <row r="68" spans="1:11" ht="13.15" customHeight="1" x14ac:dyDescent="0.2">
      <c r="A68" s="70">
        <v>31113</v>
      </c>
      <c r="B68" s="184" t="s">
        <v>556</v>
      </c>
      <c r="C68" s="268">
        <v>46452.982945119118</v>
      </c>
      <c r="D68" s="91">
        <v>46452.982945119118</v>
      </c>
      <c r="E68" s="91">
        <v>0</v>
      </c>
      <c r="F68" s="91">
        <v>0</v>
      </c>
      <c r="G68" s="91">
        <v>0</v>
      </c>
      <c r="H68" s="91">
        <v>0</v>
      </c>
      <c r="I68" s="91">
        <v>0</v>
      </c>
      <c r="J68" s="91">
        <v>0</v>
      </c>
    </row>
    <row r="69" spans="1:11" s="58" customFormat="1" ht="13.15" customHeight="1" x14ac:dyDescent="0.2">
      <c r="A69" s="99">
        <v>3121</v>
      </c>
      <c r="B69" s="215" t="s">
        <v>352</v>
      </c>
      <c r="C69" s="197">
        <v>179839.40540181828</v>
      </c>
      <c r="D69" s="97">
        <v>179441.23697657441</v>
      </c>
      <c r="E69" s="97">
        <v>398.16842524387812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64"/>
    </row>
    <row r="70" spans="1:11" ht="13.15" customHeight="1" x14ac:dyDescent="0.2">
      <c r="A70" s="70">
        <v>31212</v>
      </c>
      <c r="B70" s="184" t="s">
        <v>347</v>
      </c>
      <c r="C70" s="185">
        <v>19908.421262193908</v>
      </c>
      <c r="D70" s="98">
        <v>19908.421262193908</v>
      </c>
      <c r="E70" s="91">
        <v>0</v>
      </c>
      <c r="F70" s="91">
        <v>0</v>
      </c>
      <c r="G70" s="91">
        <v>0</v>
      </c>
      <c r="H70" s="91">
        <v>0</v>
      </c>
      <c r="I70" s="91">
        <v>0</v>
      </c>
      <c r="J70" s="91">
        <v>0</v>
      </c>
    </row>
    <row r="71" spans="1:11" ht="13.15" customHeight="1" x14ac:dyDescent="0.2">
      <c r="A71" s="70">
        <v>312130</v>
      </c>
      <c r="B71" s="184" t="s">
        <v>348</v>
      </c>
      <c r="C71" s="185">
        <v>19908.421262193908</v>
      </c>
      <c r="D71" s="84">
        <v>19908.421262193908</v>
      </c>
      <c r="E71" s="91">
        <v>0</v>
      </c>
      <c r="F71" s="91">
        <v>0</v>
      </c>
      <c r="G71" s="91">
        <v>0</v>
      </c>
      <c r="H71" s="91">
        <v>0</v>
      </c>
      <c r="I71" s="91">
        <v>0</v>
      </c>
      <c r="J71" s="91">
        <v>0</v>
      </c>
    </row>
    <row r="72" spans="1:11" ht="13.15" customHeight="1" x14ac:dyDescent="0.2">
      <c r="A72" s="70">
        <v>312131</v>
      </c>
      <c r="B72" s="216" t="s">
        <v>200</v>
      </c>
      <c r="C72" s="185">
        <v>53089.123365850421</v>
      </c>
      <c r="D72" s="98">
        <v>52890.039153228478</v>
      </c>
      <c r="E72" s="91">
        <v>199.08421262193906</v>
      </c>
      <c r="F72" s="91">
        <v>0</v>
      </c>
      <c r="G72" s="91">
        <v>0</v>
      </c>
      <c r="H72" s="91">
        <v>0</v>
      </c>
      <c r="I72" s="91">
        <v>0</v>
      </c>
      <c r="J72" s="91">
        <v>0</v>
      </c>
    </row>
    <row r="73" spans="1:11" ht="13.15" customHeight="1" x14ac:dyDescent="0.2">
      <c r="A73" s="70">
        <v>31214</v>
      </c>
      <c r="B73" s="184" t="s">
        <v>201</v>
      </c>
      <c r="C73" s="185">
        <v>9290.596589023824</v>
      </c>
      <c r="D73" s="98">
        <v>9290.596589023824</v>
      </c>
      <c r="E73" s="91">
        <v>0</v>
      </c>
      <c r="F73" s="91">
        <v>0</v>
      </c>
      <c r="G73" s="91">
        <v>0</v>
      </c>
      <c r="H73" s="91">
        <v>0</v>
      </c>
      <c r="I73" s="91">
        <v>0</v>
      </c>
      <c r="J73" s="91">
        <v>0</v>
      </c>
    </row>
    <row r="74" spans="1:11" ht="13.15" customHeight="1" x14ac:dyDescent="0.2">
      <c r="A74" s="70">
        <v>31215</v>
      </c>
      <c r="B74" s="184" t="s">
        <v>349</v>
      </c>
      <c r="C74" s="185">
        <v>19908.421262193908</v>
      </c>
      <c r="D74" s="98">
        <v>19908.421262193908</v>
      </c>
      <c r="E74" s="91">
        <v>0</v>
      </c>
      <c r="F74" s="91">
        <v>0</v>
      </c>
      <c r="G74" s="91">
        <v>0</v>
      </c>
      <c r="H74" s="91">
        <v>0</v>
      </c>
      <c r="I74" s="91">
        <v>0</v>
      </c>
      <c r="J74" s="91">
        <v>0</v>
      </c>
    </row>
    <row r="75" spans="1:11" ht="13.15" customHeight="1" x14ac:dyDescent="0.2">
      <c r="A75" s="70">
        <v>31216</v>
      </c>
      <c r="B75" s="184" t="s">
        <v>350</v>
      </c>
      <c r="C75" s="185">
        <v>54416.351449996677</v>
      </c>
      <c r="D75" s="98">
        <v>54217.267237374741</v>
      </c>
      <c r="E75" s="91">
        <v>199.08421262193906</v>
      </c>
      <c r="F75" s="91">
        <v>0</v>
      </c>
      <c r="G75" s="91">
        <v>0</v>
      </c>
      <c r="H75" s="91">
        <v>0</v>
      </c>
      <c r="I75" s="91">
        <v>0</v>
      </c>
      <c r="J75" s="91">
        <v>0</v>
      </c>
    </row>
    <row r="76" spans="1:11" ht="13.15" customHeight="1" x14ac:dyDescent="0.2">
      <c r="A76" s="70">
        <v>31219</v>
      </c>
      <c r="B76" s="184" t="s">
        <v>351</v>
      </c>
      <c r="C76" s="185">
        <v>3318.0702103656513</v>
      </c>
      <c r="D76" s="98">
        <v>3318.0702103656513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</row>
    <row r="77" spans="1:11" ht="13.15" customHeight="1" x14ac:dyDescent="0.2">
      <c r="A77" s="70"/>
      <c r="B77" s="184"/>
      <c r="C77" s="185">
        <v>0</v>
      </c>
      <c r="D77" s="98">
        <v>0</v>
      </c>
      <c r="E77" s="91">
        <v>0</v>
      </c>
      <c r="F77" s="91">
        <v>0</v>
      </c>
      <c r="G77" s="91">
        <v>0</v>
      </c>
      <c r="H77" s="91">
        <v>0</v>
      </c>
      <c r="I77" s="91">
        <v>0</v>
      </c>
      <c r="J77" s="91">
        <v>0</v>
      </c>
    </row>
    <row r="78" spans="1:11" s="58" customFormat="1" ht="13.15" customHeight="1" x14ac:dyDescent="0.2">
      <c r="A78" s="99">
        <v>3132</v>
      </c>
      <c r="B78" s="215" t="s">
        <v>353</v>
      </c>
      <c r="C78" s="197">
        <v>666165.63806490146</v>
      </c>
      <c r="D78" s="97">
        <v>657724.46744973119</v>
      </c>
      <c r="E78" s="97">
        <v>8441.1706151702165</v>
      </c>
      <c r="F78" s="97">
        <v>0</v>
      </c>
      <c r="G78" s="97">
        <v>0</v>
      </c>
      <c r="H78" s="97">
        <v>0</v>
      </c>
      <c r="I78" s="97">
        <v>0</v>
      </c>
      <c r="J78" s="97">
        <v>0</v>
      </c>
      <c r="K78" s="64"/>
    </row>
    <row r="79" spans="1:11" ht="13.15" customHeight="1" x14ac:dyDescent="0.2">
      <c r="A79" s="70">
        <v>31321</v>
      </c>
      <c r="B79" s="184" t="s">
        <v>517</v>
      </c>
      <c r="C79" s="185">
        <v>666165.63806490146</v>
      </c>
      <c r="D79" s="98">
        <v>657724.46744973119</v>
      </c>
      <c r="E79" s="98">
        <v>8441.1706151702165</v>
      </c>
      <c r="F79" s="98">
        <v>0</v>
      </c>
      <c r="G79" s="98">
        <v>0</v>
      </c>
      <c r="H79" s="98">
        <v>0</v>
      </c>
      <c r="I79" s="98">
        <v>0</v>
      </c>
      <c r="J79" s="98">
        <v>0</v>
      </c>
    </row>
    <row r="80" spans="1:11" ht="13.15" customHeight="1" x14ac:dyDescent="0.2">
      <c r="A80" s="70"/>
      <c r="B80" s="184"/>
      <c r="C80" s="185">
        <v>0</v>
      </c>
      <c r="D80" s="98">
        <v>0</v>
      </c>
      <c r="E80" s="98">
        <v>0</v>
      </c>
      <c r="F80" s="98">
        <v>0</v>
      </c>
      <c r="G80" s="98">
        <v>0</v>
      </c>
      <c r="H80" s="98">
        <v>0</v>
      </c>
      <c r="I80" s="98">
        <v>0</v>
      </c>
      <c r="J80" s="98">
        <v>0</v>
      </c>
    </row>
    <row r="81" spans="1:10" s="58" customFormat="1" ht="13.15" customHeight="1" x14ac:dyDescent="0.2">
      <c r="A81" s="69">
        <v>32</v>
      </c>
      <c r="B81" s="206" t="s">
        <v>453</v>
      </c>
      <c r="C81" s="196">
        <v>2150760.7671378325</v>
      </c>
      <c r="D81" s="102">
        <v>2089900.4061317935</v>
      </c>
      <c r="E81" s="102">
        <v>1135.0972194571636</v>
      </c>
      <c r="F81" s="102">
        <v>0</v>
      </c>
      <c r="G81" s="102">
        <v>19908.421262193908</v>
      </c>
      <c r="H81" s="102">
        <v>0</v>
      </c>
      <c r="I81" s="102">
        <v>0</v>
      </c>
      <c r="J81" s="102">
        <v>39816.842524387816</v>
      </c>
    </row>
    <row r="82" spans="1:10" s="58" customFormat="1" ht="13.15" customHeight="1" x14ac:dyDescent="0.2">
      <c r="A82" s="99">
        <v>3211</v>
      </c>
      <c r="B82" s="215" t="s">
        <v>359</v>
      </c>
      <c r="C82" s="197">
        <v>38622.337248656178</v>
      </c>
      <c r="D82" s="97">
        <v>38569.248125290331</v>
      </c>
      <c r="E82" s="97">
        <v>53.089123365850419</v>
      </c>
      <c r="F82" s="97">
        <v>0</v>
      </c>
      <c r="G82" s="97">
        <v>0</v>
      </c>
      <c r="H82" s="97">
        <v>0</v>
      </c>
      <c r="I82" s="97">
        <v>0</v>
      </c>
      <c r="J82" s="97">
        <v>0</v>
      </c>
    </row>
    <row r="83" spans="1:10" ht="13.15" customHeight="1" x14ac:dyDescent="0.2">
      <c r="A83" s="70">
        <v>32111</v>
      </c>
      <c r="B83" s="184" t="s">
        <v>355</v>
      </c>
      <c r="C83" s="185">
        <v>33180.702103656513</v>
      </c>
      <c r="D83" s="91">
        <v>33127.612980290658</v>
      </c>
      <c r="E83" s="91">
        <v>53.089123365850419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</row>
    <row r="84" spans="1:10" ht="13.15" customHeight="1" x14ac:dyDescent="0.2">
      <c r="A84" s="70">
        <v>32112</v>
      </c>
      <c r="B84" s="184" t="s">
        <v>518</v>
      </c>
      <c r="C84" s="185">
        <v>663.61404207313024</v>
      </c>
      <c r="D84" s="91">
        <v>663.61404207313024</v>
      </c>
      <c r="E84" s="91">
        <v>0</v>
      </c>
      <c r="F84" s="91">
        <v>0</v>
      </c>
      <c r="G84" s="91">
        <v>0</v>
      </c>
      <c r="H84" s="91">
        <v>0</v>
      </c>
      <c r="I84" s="91">
        <v>0</v>
      </c>
      <c r="J84" s="91">
        <v>0</v>
      </c>
    </row>
    <row r="85" spans="1:10" ht="13.15" customHeight="1" x14ac:dyDescent="0.2">
      <c r="A85" s="70">
        <v>32113</v>
      </c>
      <c r="B85" s="184" t="s">
        <v>356</v>
      </c>
      <c r="C85" s="185">
        <v>2654.4561682925209</v>
      </c>
      <c r="D85" s="91">
        <v>2654.4561682925209</v>
      </c>
      <c r="E85" s="91">
        <v>0</v>
      </c>
      <c r="F85" s="91">
        <v>0</v>
      </c>
      <c r="G85" s="91">
        <v>0</v>
      </c>
      <c r="H85" s="91">
        <v>0</v>
      </c>
      <c r="I85" s="91">
        <v>0</v>
      </c>
      <c r="J85" s="91">
        <v>0</v>
      </c>
    </row>
    <row r="86" spans="1:10" ht="13.15" customHeight="1" x14ac:dyDescent="0.2">
      <c r="A86" s="70">
        <v>32114</v>
      </c>
      <c r="B86" s="184" t="s">
        <v>519</v>
      </c>
      <c r="C86" s="185">
        <v>530.89123365850423</v>
      </c>
      <c r="D86" s="91">
        <v>530.89123365850423</v>
      </c>
      <c r="E86" s="91">
        <v>0</v>
      </c>
      <c r="F86" s="91">
        <v>0</v>
      </c>
      <c r="G86" s="91">
        <v>0</v>
      </c>
      <c r="H86" s="91">
        <v>0</v>
      </c>
      <c r="I86" s="91">
        <v>0</v>
      </c>
      <c r="J86" s="91">
        <v>0</v>
      </c>
    </row>
    <row r="87" spans="1:10" ht="13.15" customHeight="1" x14ac:dyDescent="0.2">
      <c r="A87" s="70">
        <v>32115</v>
      </c>
      <c r="B87" s="184" t="s">
        <v>357</v>
      </c>
      <c r="C87" s="185">
        <v>663.61404207313024</v>
      </c>
      <c r="D87" s="91">
        <v>663.61404207313024</v>
      </c>
      <c r="E87" s="91">
        <v>0</v>
      </c>
      <c r="F87" s="91">
        <v>0</v>
      </c>
      <c r="G87" s="91">
        <v>0</v>
      </c>
      <c r="H87" s="91">
        <v>0</v>
      </c>
      <c r="I87" s="91">
        <v>0</v>
      </c>
      <c r="J87" s="91">
        <v>0</v>
      </c>
    </row>
    <row r="88" spans="1:10" ht="13.15" customHeight="1" x14ac:dyDescent="0.2">
      <c r="A88" s="70">
        <v>32116</v>
      </c>
      <c r="B88" s="184" t="s">
        <v>520</v>
      </c>
      <c r="C88" s="185">
        <v>530.89123365850423</v>
      </c>
      <c r="D88" s="91">
        <v>530.89123365850423</v>
      </c>
      <c r="E88" s="91">
        <v>0</v>
      </c>
      <c r="F88" s="91">
        <v>0</v>
      </c>
      <c r="G88" s="91">
        <v>0</v>
      </c>
      <c r="H88" s="91">
        <v>0</v>
      </c>
      <c r="I88" s="91">
        <v>0</v>
      </c>
      <c r="J88" s="91">
        <v>0</v>
      </c>
    </row>
    <row r="89" spans="1:10" ht="13.15" customHeight="1" x14ac:dyDescent="0.2">
      <c r="A89" s="70">
        <v>32119</v>
      </c>
      <c r="B89" s="184" t="s">
        <v>358</v>
      </c>
      <c r="C89" s="185">
        <v>398.16842524387812</v>
      </c>
      <c r="D89" s="91">
        <v>398.16842524387812</v>
      </c>
      <c r="E89" s="91">
        <v>0</v>
      </c>
      <c r="F89" s="91">
        <v>0</v>
      </c>
      <c r="G89" s="91">
        <v>0</v>
      </c>
      <c r="H89" s="91">
        <v>0</v>
      </c>
      <c r="I89" s="91">
        <v>0</v>
      </c>
      <c r="J89" s="91">
        <v>0</v>
      </c>
    </row>
    <row r="90" spans="1:10" ht="13.15" customHeight="1" x14ac:dyDescent="0.2">
      <c r="A90" s="99">
        <v>3212</v>
      </c>
      <c r="B90" s="215" t="s">
        <v>360</v>
      </c>
      <c r="C90" s="197">
        <v>173866.87902316012</v>
      </c>
      <c r="D90" s="97">
        <v>173866.87902316012</v>
      </c>
      <c r="E90" s="97">
        <v>0</v>
      </c>
      <c r="F90" s="97">
        <v>0</v>
      </c>
      <c r="G90" s="97">
        <v>0</v>
      </c>
      <c r="H90" s="97">
        <v>0</v>
      </c>
      <c r="I90" s="97">
        <v>0</v>
      </c>
      <c r="J90" s="97">
        <v>0</v>
      </c>
    </row>
    <row r="91" spans="1:10" ht="13.15" customHeight="1" x14ac:dyDescent="0.2">
      <c r="A91" s="70">
        <v>32121</v>
      </c>
      <c r="B91" s="184" t="s">
        <v>360</v>
      </c>
      <c r="C91" s="185">
        <v>172539.65093901387</v>
      </c>
      <c r="D91" s="91">
        <v>172539.65093901387</v>
      </c>
      <c r="E91" s="91">
        <v>0</v>
      </c>
      <c r="F91" s="91">
        <v>0</v>
      </c>
      <c r="G91" s="91">
        <v>0</v>
      </c>
      <c r="H91" s="91">
        <v>0</v>
      </c>
      <c r="I91" s="91">
        <v>0</v>
      </c>
      <c r="J91" s="91">
        <v>0</v>
      </c>
    </row>
    <row r="92" spans="1:10" ht="13.15" customHeight="1" x14ac:dyDescent="0.2">
      <c r="A92" s="70">
        <v>32123</v>
      </c>
      <c r="B92" s="184" t="s">
        <v>545</v>
      </c>
      <c r="C92" s="185">
        <v>1327.2280841462605</v>
      </c>
      <c r="D92" s="91">
        <v>1327.2280841462605</v>
      </c>
      <c r="E92" s="91">
        <v>0</v>
      </c>
      <c r="F92" s="91">
        <v>0</v>
      </c>
      <c r="G92" s="91">
        <v>0</v>
      </c>
      <c r="H92" s="91">
        <v>0</v>
      </c>
      <c r="I92" s="91">
        <v>0</v>
      </c>
      <c r="J92" s="91">
        <v>0</v>
      </c>
    </row>
    <row r="93" spans="1:10" ht="13.15" customHeight="1" x14ac:dyDescent="0.2">
      <c r="A93" s="99">
        <v>3213</v>
      </c>
      <c r="B93" s="215" t="s">
        <v>312</v>
      </c>
      <c r="C93" s="197">
        <f>C94</f>
        <v>9954.2106310969539</v>
      </c>
      <c r="D93" s="97">
        <f>D94</f>
        <v>9821.4878226823275</v>
      </c>
      <c r="E93" s="97">
        <v>132.72280841462606</v>
      </c>
      <c r="F93" s="97">
        <v>0</v>
      </c>
      <c r="G93" s="97">
        <v>0</v>
      </c>
      <c r="H93" s="97">
        <v>0</v>
      </c>
      <c r="I93" s="97">
        <v>0</v>
      </c>
      <c r="J93" s="97">
        <v>0</v>
      </c>
    </row>
    <row r="94" spans="1:10" ht="13.15" customHeight="1" x14ac:dyDescent="0.2">
      <c r="A94" s="61" t="s">
        <v>454</v>
      </c>
      <c r="B94" s="209" t="s">
        <v>455</v>
      </c>
      <c r="C94" s="185">
        <v>9954.2106310969539</v>
      </c>
      <c r="D94" s="91">
        <v>9821.4878226823275</v>
      </c>
      <c r="E94" s="91">
        <v>132.72280841462606</v>
      </c>
      <c r="F94" s="91">
        <v>0</v>
      </c>
      <c r="G94" s="91">
        <v>0</v>
      </c>
      <c r="H94" s="91">
        <v>0</v>
      </c>
      <c r="I94" s="91">
        <v>0</v>
      </c>
      <c r="J94" s="91">
        <v>0</v>
      </c>
    </row>
    <row r="95" spans="1:10" ht="13.15" customHeight="1" x14ac:dyDescent="0.2">
      <c r="A95" s="99">
        <v>3214</v>
      </c>
      <c r="B95" s="215" t="s">
        <v>362</v>
      </c>
      <c r="C95" s="197">
        <v>530.89123365850423</v>
      </c>
      <c r="D95" s="97">
        <v>530.89123365850423</v>
      </c>
      <c r="E95" s="97">
        <v>0</v>
      </c>
      <c r="F95" s="97">
        <v>0</v>
      </c>
      <c r="G95" s="97">
        <v>0</v>
      </c>
      <c r="H95" s="97">
        <v>0</v>
      </c>
      <c r="I95" s="97">
        <v>0</v>
      </c>
      <c r="J95" s="97">
        <v>0</v>
      </c>
    </row>
    <row r="96" spans="1:10" ht="13.15" customHeight="1" x14ac:dyDescent="0.2">
      <c r="A96" s="61">
        <v>32141</v>
      </c>
      <c r="B96" s="217" t="s">
        <v>361</v>
      </c>
      <c r="C96" s="185">
        <v>530.89123365850423</v>
      </c>
      <c r="D96" s="91">
        <v>530.89123365850423</v>
      </c>
      <c r="E96" s="91">
        <v>0</v>
      </c>
      <c r="F96" s="91">
        <v>0</v>
      </c>
      <c r="G96" s="91">
        <v>0</v>
      </c>
      <c r="H96" s="91">
        <v>0</v>
      </c>
      <c r="I96" s="91">
        <v>0</v>
      </c>
      <c r="J96" s="91">
        <v>0</v>
      </c>
    </row>
    <row r="97" spans="1:10" ht="13.15" customHeight="1" x14ac:dyDescent="0.2">
      <c r="A97" s="61">
        <v>32149</v>
      </c>
      <c r="B97" s="184" t="s">
        <v>362</v>
      </c>
      <c r="C97" s="185">
        <v>0</v>
      </c>
      <c r="D97" s="91">
        <v>0</v>
      </c>
      <c r="E97" s="91">
        <v>0</v>
      </c>
      <c r="F97" s="91">
        <v>0</v>
      </c>
      <c r="G97" s="91">
        <v>0</v>
      </c>
      <c r="H97" s="91">
        <v>0</v>
      </c>
      <c r="I97" s="91">
        <v>0</v>
      </c>
      <c r="J97" s="91">
        <v>0</v>
      </c>
    </row>
    <row r="98" spans="1:10" ht="13.15" customHeight="1" x14ac:dyDescent="0.2">
      <c r="A98" s="99">
        <v>3221</v>
      </c>
      <c r="B98" s="215" t="s">
        <v>368</v>
      </c>
      <c r="C98" s="197">
        <v>34507.930187802769</v>
      </c>
      <c r="D98" s="97">
        <v>34507.930187802769</v>
      </c>
      <c r="E98" s="97">
        <v>0</v>
      </c>
      <c r="F98" s="97">
        <v>0</v>
      </c>
      <c r="G98" s="97">
        <v>0</v>
      </c>
      <c r="H98" s="97">
        <v>0</v>
      </c>
      <c r="I98" s="97">
        <v>0</v>
      </c>
      <c r="J98" s="97">
        <v>0</v>
      </c>
    </row>
    <row r="99" spans="1:10" ht="13.15" customHeight="1" x14ac:dyDescent="0.2">
      <c r="A99" s="70">
        <v>32211</v>
      </c>
      <c r="B99" s="184" t="s">
        <v>363</v>
      </c>
      <c r="C99" s="268">
        <v>13006.835224633352</v>
      </c>
      <c r="D99" s="91">
        <v>13006.835224633352</v>
      </c>
      <c r="E99" s="91">
        <v>0</v>
      </c>
      <c r="F99" s="91">
        <v>0</v>
      </c>
      <c r="G99" s="91">
        <v>0</v>
      </c>
      <c r="H99" s="91">
        <v>0</v>
      </c>
      <c r="I99" s="91">
        <v>0</v>
      </c>
      <c r="J99" s="91">
        <v>0</v>
      </c>
    </row>
    <row r="100" spans="1:10" ht="13.15" customHeight="1" x14ac:dyDescent="0.2">
      <c r="A100" s="70">
        <v>32212</v>
      </c>
      <c r="B100" s="184" t="s">
        <v>364</v>
      </c>
      <c r="C100" s="268">
        <v>663.61404207313024</v>
      </c>
      <c r="D100" s="91">
        <v>663.61404207313024</v>
      </c>
      <c r="E100" s="91">
        <v>0</v>
      </c>
      <c r="F100" s="91">
        <v>0</v>
      </c>
      <c r="G100" s="91">
        <v>0</v>
      </c>
      <c r="H100" s="91">
        <v>0</v>
      </c>
      <c r="I100" s="91">
        <v>0</v>
      </c>
      <c r="J100" s="91">
        <v>0</v>
      </c>
    </row>
    <row r="101" spans="1:10" ht="13.15" customHeight="1" x14ac:dyDescent="0.2">
      <c r="A101" s="70">
        <v>32214</v>
      </c>
      <c r="B101" s="184" t="s">
        <v>365</v>
      </c>
      <c r="C101" s="185">
        <v>3450.7930187802772</v>
      </c>
      <c r="D101" s="91">
        <v>3450.7930187802772</v>
      </c>
      <c r="E101" s="91">
        <v>0</v>
      </c>
      <c r="F101" s="91">
        <v>0</v>
      </c>
      <c r="G101" s="91">
        <v>0</v>
      </c>
      <c r="H101" s="91">
        <v>0</v>
      </c>
      <c r="I101" s="91">
        <v>0</v>
      </c>
      <c r="J101" s="91">
        <v>0</v>
      </c>
    </row>
    <row r="102" spans="1:10" ht="13.15" customHeight="1" x14ac:dyDescent="0.2">
      <c r="A102" s="70">
        <v>32216</v>
      </c>
      <c r="B102" s="184" t="s">
        <v>366</v>
      </c>
      <c r="C102" s="268">
        <v>9423.3193974384485</v>
      </c>
      <c r="D102" s="91">
        <v>9423.3193974384485</v>
      </c>
      <c r="E102" s="91">
        <v>0</v>
      </c>
      <c r="F102" s="91">
        <v>0</v>
      </c>
      <c r="G102" s="91">
        <v>0</v>
      </c>
      <c r="H102" s="91">
        <v>0</v>
      </c>
      <c r="I102" s="91">
        <v>0</v>
      </c>
      <c r="J102" s="91">
        <v>0</v>
      </c>
    </row>
    <row r="103" spans="1:10" ht="13.15" customHeight="1" x14ac:dyDescent="0.2">
      <c r="A103" s="70">
        <v>32219</v>
      </c>
      <c r="B103" s="184" t="s">
        <v>367</v>
      </c>
      <c r="C103" s="185">
        <v>7963.3685048775624</v>
      </c>
      <c r="D103" s="91">
        <v>7963.3685048775624</v>
      </c>
      <c r="E103" s="91">
        <v>0</v>
      </c>
      <c r="F103" s="91">
        <v>0</v>
      </c>
      <c r="G103" s="91">
        <v>0</v>
      </c>
      <c r="H103" s="91">
        <v>0</v>
      </c>
      <c r="I103" s="91">
        <v>0</v>
      </c>
      <c r="J103" s="91">
        <v>0</v>
      </c>
    </row>
    <row r="104" spans="1:10" ht="13.15" customHeight="1" x14ac:dyDescent="0.2">
      <c r="A104" s="99">
        <v>3222</v>
      </c>
      <c r="B104" s="215" t="s">
        <v>220</v>
      </c>
      <c r="C104" s="197">
        <v>176654.05799986728</v>
      </c>
      <c r="D104" s="97">
        <v>176654.05799986728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</row>
    <row r="105" spans="1:10" ht="13.15" customHeight="1" x14ac:dyDescent="0.2">
      <c r="A105" s="70">
        <v>32221</v>
      </c>
      <c r="B105" s="184" t="s">
        <v>369</v>
      </c>
      <c r="C105" s="185">
        <v>0</v>
      </c>
      <c r="D105" s="98">
        <v>0</v>
      </c>
      <c r="E105" s="91">
        <v>0</v>
      </c>
      <c r="F105" s="91">
        <v>0</v>
      </c>
      <c r="G105" s="91">
        <v>0</v>
      </c>
      <c r="H105" s="91">
        <v>0</v>
      </c>
      <c r="I105" s="91">
        <v>0</v>
      </c>
      <c r="J105" s="91">
        <v>0</v>
      </c>
    </row>
    <row r="106" spans="1:10" ht="13.15" customHeight="1" x14ac:dyDescent="0.2">
      <c r="A106" s="70">
        <v>32222</v>
      </c>
      <c r="B106" s="184" t="s">
        <v>370</v>
      </c>
      <c r="C106" s="268">
        <v>119450.52757316345</v>
      </c>
      <c r="D106" s="98">
        <v>119450.52757316345</v>
      </c>
      <c r="E106" s="91">
        <v>0</v>
      </c>
      <c r="F106" s="91">
        <v>0</v>
      </c>
      <c r="G106" s="91">
        <v>0</v>
      </c>
      <c r="H106" s="91">
        <v>0</v>
      </c>
      <c r="I106" s="91">
        <v>0</v>
      </c>
      <c r="J106" s="91">
        <v>0</v>
      </c>
    </row>
    <row r="107" spans="1:10" ht="13.15" customHeight="1" x14ac:dyDescent="0.2">
      <c r="A107" s="70">
        <v>322260</v>
      </c>
      <c r="B107" s="184" t="s">
        <v>371</v>
      </c>
      <c r="C107" s="185">
        <v>45789.368903045986</v>
      </c>
      <c r="D107" s="98">
        <v>45789.368903045986</v>
      </c>
      <c r="E107" s="91">
        <v>0</v>
      </c>
      <c r="F107" s="91">
        <v>0</v>
      </c>
      <c r="G107" s="91">
        <v>0</v>
      </c>
      <c r="H107" s="91">
        <v>0</v>
      </c>
      <c r="I107" s="91">
        <v>0</v>
      </c>
      <c r="J107" s="91">
        <v>0</v>
      </c>
    </row>
    <row r="108" spans="1:10" ht="13.15" customHeight="1" x14ac:dyDescent="0.2">
      <c r="A108" s="70">
        <v>322261</v>
      </c>
      <c r="B108" s="216" t="s">
        <v>321</v>
      </c>
      <c r="C108" s="185">
        <v>11414.16152365784</v>
      </c>
      <c r="D108" s="98">
        <v>11414.16152365784</v>
      </c>
      <c r="E108" s="91">
        <v>0</v>
      </c>
      <c r="F108" s="91">
        <v>0</v>
      </c>
      <c r="G108" s="91">
        <v>0</v>
      </c>
      <c r="H108" s="91">
        <v>0</v>
      </c>
      <c r="I108" s="91">
        <v>0</v>
      </c>
      <c r="J108" s="91">
        <v>0</v>
      </c>
    </row>
    <row r="109" spans="1:10" ht="13.15" customHeight="1" x14ac:dyDescent="0.2">
      <c r="A109" s="70">
        <v>32229</v>
      </c>
      <c r="B109" s="184" t="s">
        <v>372</v>
      </c>
      <c r="C109" s="185">
        <v>0</v>
      </c>
      <c r="D109" s="98">
        <v>0</v>
      </c>
      <c r="E109" s="91">
        <v>0</v>
      </c>
      <c r="F109" s="91">
        <v>0</v>
      </c>
      <c r="G109" s="91">
        <v>0</v>
      </c>
      <c r="H109" s="91">
        <v>0</v>
      </c>
      <c r="I109" s="91">
        <v>0</v>
      </c>
      <c r="J109" s="91">
        <v>0</v>
      </c>
    </row>
    <row r="110" spans="1:10" ht="13.15" customHeight="1" x14ac:dyDescent="0.2">
      <c r="A110" s="99">
        <v>3223</v>
      </c>
      <c r="B110" s="215" t="s">
        <v>225</v>
      </c>
      <c r="C110" s="197">
        <v>657508.7928860574</v>
      </c>
      <c r="D110" s="97">
        <v>657376.0700776428</v>
      </c>
      <c r="E110" s="97">
        <v>132.72280841462606</v>
      </c>
      <c r="F110" s="97">
        <v>0</v>
      </c>
      <c r="G110" s="97">
        <v>0</v>
      </c>
      <c r="H110" s="97">
        <v>0</v>
      </c>
      <c r="I110" s="97">
        <v>0</v>
      </c>
      <c r="J110" s="97">
        <v>0</v>
      </c>
    </row>
    <row r="111" spans="1:10" ht="13.15" customHeight="1" x14ac:dyDescent="0.2">
      <c r="A111" s="70">
        <v>32231</v>
      </c>
      <c r="B111" s="184" t="s">
        <v>373</v>
      </c>
      <c r="C111" s="185">
        <v>46452.982945119118</v>
      </c>
      <c r="D111" s="98">
        <v>46320.260136704492</v>
      </c>
      <c r="E111" s="91">
        <v>132.72280841462606</v>
      </c>
      <c r="F111" s="91">
        <v>0</v>
      </c>
      <c r="G111" s="91">
        <v>0</v>
      </c>
      <c r="H111" s="91">
        <v>0</v>
      </c>
      <c r="I111" s="91">
        <v>0</v>
      </c>
      <c r="J111" s="91">
        <v>0</v>
      </c>
    </row>
    <row r="112" spans="1:10" ht="13.15" customHeight="1" x14ac:dyDescent="0.2">
      <c r="A112" s="70">
        <v>32233</v>
      </c>
      <c r="B112" s="184" t="s">
        <v>374</v>
      </c>
      <c r="C112" s="185">
        <v>0</v>
      </c>
      <c r="D112" s="98">
        <v>0</v>
      </c>
      <c r="E112" s="91">
        <v>0</v>
      </c>
      <c r="F112" s="91">
        <v>0</v>
      </c>
      <c r="G112" s="91">
        <v>0</v>
      </c>
      <c r="H112" s="91">
        <v>0</v>
      </c>
      <c r="I112" s="91">
        <v>0</v>
      </c>
      <c r="J112" s="91">
        <v>0</v>
      </c>
    </row>
    <row r="113" spans="1:10" ht="13.15" customHeight="1" x14ac:dyDescent="0.2">
      <c r="A113" s="70">
        <v>32234</v>
      </c>
      <c r="B113" s="184" t="s">
        <v>375</v>
      </c>
      <c r="C113" s="185">
        <v>597783.52909947571</v>
      </c>
      <c r="D113" s="98">
        <v>597783.52909947571</v>
      </c>
      <c r="E113" s="91">
        <v>0</v>
      </c>
      <c r="F113" s="91">
        <v>0</v>
      </c>
      <c r="G113" s="91">
        <v>0</v>
      </c>
      <c r="H113" s="91">
        <v>0</v>
      </c>
      <c r="I113" s="91">
        <v>0</v>
      </c>
      <c r="J113" s="91">
        <v>0</v>
      </c>
    </row>
    <row r="114" spans="1:10" ht="13.15" customHeight="1" x14ac:dyDescent="0.2">
      <c r="A114" s="70">
        <v>32239</v>
      </c>
      <c r="B114" s="184" t="s">
        <v>376</v>
      </c>
      <c r="C114" s="268">
        <v>13272.280841462605</v>
      </c>
      <c r="D114" s="98">
        <v>13272.280841462605</v>
      </c>
      <c r="E114" s="91">
        <v>0</v>
      </c>
      <c r="F114" s="91">
        <v>0</v>
      </c>
      <c r="G114" s="91">
        <v>0</v>
      </c>
      <c r="H114" s="91">
        <v>0</v>
      </c>
      <c r="I114" s="91">
        <v>0</v>
      </c>
      <c r="J114" s="91">
        <v>0</v>
      </c>
    </row>
    <row r="115" spans="1:10" ht="13.15" customHeight="1" x14ac:dyDescent="0.2">
      <c r="A115" s="99">
        <v>3224</v>
      </c>
      <c r="B115" s="215" t="s">
        <v>381</v>
      </c>
      <c r="C115" s="197">
        <v>6503.4176123166762</v>
      </c>
      <c r="D115" s="97">
        <v>6503.4176123166762</v>
      </c>
      <c r="E115" s="97">
        <v>0</v>
      </c>
      <c r="F115" s="97">
        <v>0</v>
      </c>
      <c r="G115" s="97">
        <v>0</v>
      </c>
      <c r="H115" s="97">
        <v>0</v>
      </c>
      <c r="I115" s="97">
        <v>0</v>
      </c>
      <c r="J115" s="97">
        <v>0</v>
      </c>
    </row>
    <row r="116" spans="1:10" ht="13.15" customHeight="1" x14ac:dyDescent="0.2">
      <c r="A116" s="70">
        <v>32241</v>
      </c>
      <c r="B116" s="184" t="s">
        <v>377</v>
      </c>
      <c r="C116" s="185">
        <v>2654.4561682925209</v>
      </c>
      <c r="D116" s="98">
        <v>2654.4561682925209</v>
      </c>
      <c r="E116" s="91">
        <v>0</v>
      </c>
      <c r="F116" s="91">
        <v>0</v>
      </c>
      <c r="G116" s="91">
        <v>0</v>
      </c>
      <c r="H116" s="91">
        <v>0</v>
      </c>
      <c r="I116" s="91">
        <v>0</v>
      </c>
      <c r="J116" s="91">
        <v>0</v>
      </c>
    </row>
    <row r="117" spans="1:10" ht="13.15" customHeight="1" x14ac:dyDescent="0.2">
      <c r="A117" s="70">
        <v>32242</v>
      </c>
      <c r="B117" s="184" t="s">
        <v>378</v>
      </c>
      <c r="C117" s="185">
        <v>2654.4561682925209</v>
      </c>
      <c r="D117" s="98">
        <v>2654.4561682925209</v>
      </c>
      <c r="E117" s="91">
        <v>0</v>
      </c>
      <c r="F117" s="91">
        <v>0</v>
      </c>
      <c r="G117" s="91">
        <v>0</v>
      </c>
      <c r="H117" s="91">
        <v>0</v>
      </c>
      <c r="I117" s="91">
        <v>0</v>
      </c>
      <c r="J117" s="91">
        <v>0</v>
      </c>
    </row>
    <row r="118" spans="1:10" ht="13.15" customHeight="1" x14ac:dyDescent="0.2">
      <c r="A118" s="70">
        <v>32243</v>
      </c>
      <c r="B118" s="184" t="s">
        <v>379</v>
      </c>
      <c r="C118" s="185">
        <v>530.89123365850423</v>
      </c>
      <c r="D118" s="98">
        <v>530.89123365850423</v>
      </c>
      <c r="E118" s="91">
        <v>0</v>
      </c>
      <c r="F118" s="91">
        <v>0</v>
      </c>
      <c r="G118" s="91">
        <v>0</v>
      </c>
      <c r="H118" s="91">
        <v>0</v>
      </c>
      <c r="I118" s="91">
        <v>0</v>
      </c>
      <c r="J118" s="91">
        <v>0</v>
      </c>
    </row>
    <row r="119" spans="1:10" ht="13.15" customHeight="1" x14ac:dyDescent="0.2">
      <c r="A119" s="70">
        <v>32244</v>
      </c>
      <c r="B119" s="184" t="s">
        <v>380</v>
      </c>
      <c r="C119" s="185">
        <v>663.61404207313024</v>
      </c>
      <c r="D119" s="91">
        <v>663.61404207313024</v>
      </c>
      <c r="E119" s="91">
        <v>0</v>
      </c>
      <c r="F119" s="91">
        <v>0</v>
      </c>
      <c r="G119" s="91">
        <v>0</v>
      </c>
      <c r="H119" s="91">
        <v>0</v>
      </c>
      <c r="I119" s="91">
        <v>0</v>
      </c>
      <c r="J119" s="91">
        <v>0</v>
      </c>
    </row>
    <row r="120" spans="1:10" ht="13.15" customHeight="1" x14ac:dyDescent="0.2">
      <c r="A120" s="99">
        <v>3225</v>
      </c>
      <c r="B120" s="215" t="s">
        <v>385</v>
      </c>
      <c r="C120" s="197">
        <v>35357.356161656382</v>
      </c>
      <c r="D120" s="97">
        <v>35357.356161656382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0</v>
      </c>
    </row>
    <row r="121" spans="1:10" ht="13.15" customHeight="1" x14ac:dyDescent="0.2">
      <c r="A121" s="70">
        <v>322511</v>
      </c>
      <c r="B121" s="184" t="s">
        <v>382</v>
      </c>
      <c r="C121" s="268">
        <v>14599.508925608865</v>
      </c>
      <c r="D121" s="98">
        <v>14599.508925608865</v>
      </c>
      <c r="E121" s="91">
        <v>0</v>
      </c>
      <c r="F121" s="91">
        <v>0</v>
      </c>
      <c r="G121" s="91">
        <v>0</v>
      </c>
      <c r="H121" s="91">
        <v>0</v>
      </c>
      <c r="I121" s="91">
        <v>0</v>
      </c>
      <c r="J121" s="91">
        <v>0</v>
      </c>
    </row>
    <row r="122" spans="1:10" ht="13.15" customHeight="1" x14ac:dyDescent="0.2">
      <c r="A122" s="70">
        <v>322512</v>
      </c>
      <c r="B122" s="184" t="s">
        <v>531</v>
      </c>
      <c r="C122" s="185">
        <v>2176.6540579998673</v>
      </c>
      <c r="D122" s="98">
        <v>2176.6540579998673</v>
      </c>
      <c r="E122" s="91">
        <v>0</v>
      </c>
      <c r="F122" s="91">
        <v>0</v>
      </c>
      <c r="G122" s="91">
        <v>0</v>
      </c>
      <c r="H122" s="91">
        <v>0</v>
      </c>
      <c r="I122" s="91">
        <v>0</v>
      </c>
      <c r="J122" s="91">
        <v>0</v>
      </c>
    </row>
    <row r="123" spans="1:10" ht="13.15" customHeight="1" x14ac:dyDescent="0.2">
      <c r="A123" s="70">
        <v>32252</v>
      </c>
      <c r="B123" s="184" t="s">
        <v>384</v>
      </c>
      <c r="C123" s="268">
        <v>18581.193178047648</v>
      </c>
      <c r="D123" s="98">
        <v>18581.193178047648</v>
      </c>
      <c r="E123" s="91">
        <v>0</v>
      </c>
      <c r="F123" s="91">
        <v>0</v>
      </c>
      <c r="G123" s="91">
        <v>0</v>
      </c>
      <c r="H123" s="91">
        <v>0</v>
      </c>
      <c r="I123" s="91">
        <v>0</v>
      </c>
      <c r="J123" s="91">
        <v>0</v>
      </c>
    </row>
    <row r="124" spans="1:10" ht="13.15" customHeight="1" x14ac:dyDescent="0.2">
      <c r="A124" s="99">
        <v>3227</v>
      </c>
      <c r="B124" s="215" t="s">
        <v>386</v>
      </c>
      <c r="C124" s="197">
        <v>19908.421262193908</v>
      </c>
      <c r="D124" s="97">
        <v>19908.421262193908</v>
      </c>
      <c r="E124" s="97">
        <v>0</v>
      </c>
      <c r="F124" s="97">
        <v>0</v>
      </c>
      <c r="G124" s="97">
        <v>0</v>
      </c>
      <c r="H124" s="97">
        <v>0</v>
      </c>
      <c r="I124" s="97">
        <v>0</v>
      </c>
      <c r="J124" s="97">
        <v>0</v>
      </c>
    </row>
    <row r="125" spans="1:10" ht="13.15" customHeight="1" x14ac:dyDescent="0.2">
      <c r="A125" s="70">
        <v>32271</v>
      </c>
      <c r="B125" s="184" t="s">
        <v>386</v>
      </c>
      <c r="C125" s="268">
        <v>19908.421262193908</v>
      </c>
      <c r="D125" s="91">
        <v>19908.421262193908</v>
      </c>
      <c r="E125" s="91">
        <v>0</v>
      </c>
      <c r="F125" s="91">
        <v>0</v>
      </c>
      <c r="G125" s="91">
        <v>0</v>
      </c>
      <c r="H125" s="91">
        <v>0</v>
      </c>
      <c r="I125" s="91">
        <v>0</v>
      </c>
      <c r="J125" s="91">
        <v>0</v>
      </c>
    </row>
    <row r="126" spans="1:10" ht="13.15" customHeight="1" x14ac:dyDescent="0.2">
      <c r="A126" s="99">
        <v>3231</v>
      </c>
      <c r="B126" s="215" t="s">
        <v>387</v>
      </c>
      <c r="C126" s="197">
        <v>150905.83316742981</v>
      </c>
      <c r="D126" s="97">
        <v>150766.15701108234</v>
      </c>
      <c r="E126" s="97">
        <v>139.67615634746832</v>
      </c>
      <c r="F126" s="97">
        <v>0</v>
      </c>
      <c r="G126" s="97">
        <v>0</v>
      </c>
      <c r="H126" s="97">
        <v>0</v>
      </c>
      <c r="I126" s="97">
        <v>0</v>
      </c>
      <c r="J126" s="97">
        <v>0</v>
      </c>
    </row>
    <row r="127" spans="1:10" ht="13.15" customHeight="1" x14ac:dyDescent="0.2">
      <c r="A127" s="70">
        <v>323111</v>
      </c>
      <c r="B127" s="184" t="s">
        <v>388</v>
      </c>
      <c r="C127" s="185">
        <v>19510.252836950029</v>
      </c>
      <c r="D127" s="98">
        <v>19370.57668060256</v>
      </c>
      <c r="E127" s="91">
        <v>139.67615634746832</v>
      </c>
      <c r="F127" s="91">
        <v>0</v>
      </c>
      <c r="G127" s="91">
        <v>0</v>
      </c>
      <c r="H127" s="91">
        <v>0</v>
      </c>
      <c r="I127" s="91">
        <v>0</v>
      </c>
      <c r="J127" s="91">
        <v>0</v>
      </c>
    </row>
    <row r="128" spans="1:10" ht="13.15" customHeight="1" x14ac:dyDescent="0.2">
      <c r="A128" s="70">
        <v>323112</v>
      </c>
      <c r="B128" s="216" t="s">
        <v>323</v>
      </c>
      <c r="C128" s="185">
        <v>14599.508925608865</v>
      </c>
      <c r="D128" s="98">
        <v>14599.508925608865</v>
      </c>
      <c r="E128" s="91">
        <v>0</v>
      </c>
      <c r="F128" s="91">
        <v>0</v>
      </c>
      <c r="G128" s="91">
        <v>0</v>
      </c>
      <c r="H128" s="91">
        <v>0</v>
      </c>
      <c r="I128" s="91">
        <v>0</v>
      </c>
      <c r="J128" s="91">
        <v>0</v>
      </c>
    </row>
    <row r="129" spans="1:10" ht="13.15" customHeight="1" x14ac:dyDescent="0.2">
      <c r="A129" s="70">
        <v>32313</v>
      </c>
      <c r="B129" s="184" t="s">
        <v>389</v>
      </c>
      <c r="C129" s="185">
        <v>5308.9123365850419</v>
      </c>
      <c r="D129" s="98">
        <v>5308.9123365850419</v>
      </c>
      <c r="E129" s="91">
        <v>0</v>
      </c>
      <c r="F129" s="91">
        <v>0</v>
      </c>
      <c r="G129" s="91">
        <v>0</v>
      </c>
      <c r="H129" s="91">
        <v>0</v>
      </c>
      <c r="I129" s="91">
        <v>0</v>
      </c>
      <c r="J129" s="91">
        <v>0</v>
      </c>
    </row>
    <row r="130" spans="1:10" ht="13.15" customHeight="1" x14ac:dyDescent="0.2">
      <c r="A130" s="70">
        <v>32319</v>
      </c>
      <c r="B130" s="184" t="s">
        <v>532</v>
      </c>
      <c r="C130" s="185">
        <v>10617.824673170084</v>
      </c>
      <c r="D130" s="248">
        <v>10617.824673170084</v>
      </c>
      <c r="E130" s="147">
        <v>0</v>
      </c>
      <c r="F130" s="91">
        <v>0</v>
      </c>
      <c r="G130" s="91">
        <v>0</v>
      </c>
      <c r="H130" s="91">
        <v>0</v>
      </c>
      <c r="I130" s="91">
        <v>0</v>
      </c>
      <c r="J130" s="91">
        <v>0</v>
      </c>
    </row>
    <row r="131" spans="1:10" ht="13.15" customHeight="1" x14ac:dyDescent="0.2">
      <c r="A131" s="70">
        <v>323190</v>
      </c>
      <c r="B131" s="216" t="s">
        <v>324</v>
      </c>
      <c r="C131" s="268">
        <v>92905.965890238236</v>
      </c>
      <c r="D131" s="98">
        <v>92905.965890238236</v>
      </c>
      <c r="E131" s="91">
        <v>0</v>
      </c>
      <c r="F131" s="91">
        <v>0</v>
      </c>
      <c r="G131" s="91">
        <v>0</v>
      </c>
      <c r="H131" s="91">
        <v>0</v>
      </c>
      <c r="I131" s="91">
        <v>0</v>
      </c>
      <c r="J131" s="91">
        <v>0</v>
      </c>
    </row>
    <row r="132" spans="1:10" ht="13.15" customHeight="1" x14ac:dyDescent="0.2">
      <c r="A132" s="70">
        <v>323191</v>
      </c>
      <c r="B132" s="216" t="s">
        <v>309</v>
      </c>
      <c r="C132" s="185">
        <v>6636.1404207313026</v>
      </c>
      <c r="D132" s="98">
        <v>6636.1404207313026</v>
      </c>
      <c r="E132" s="91">
        <v>0</v>
      </c>
      <c r="F132" s="91">
        <v>0</v>
      </c>
      <c r="G132" s="91">
        <v>0</v>
      </c>
      <c r="H132" s="91">
        <v>0</v>
      </c>
      <c r="I132" s="91">
        <v>0</v>
      </c>
      <c r="J132" s="91">
        <v>0</v>
      </c>
    </row>
    <row r="133" spans="1:10" ht="13.15" customHeight="1" x14ac:dyDescent="0.2">
      <c r="A133" s="70">
        <v>323192</v>
      </c>
      <c r="B133" s="216" t="s">
        <v>325</v>
      </c>
      <c r="C133" s="185">
        <v>1327.2280841462605</v>
      </c>
      <c r="D133" s="98">
        <v>1327.2280841462605</v>
      </c>
      <c r="E133" s="91">
        <v>0</v>
      </c>
      <c r="F133" s="91">
        <v>0</v>
      </c>
      <c r="G133" s="91">
        <v>0</v>
      </c>
      <c r="H133" s="91">
        <v>0</v>
      </c>
      <c r="I133" s="91">
        <v>0</v>
      </c>
      <c r="J133" s="91">
        <v>0</v>
      </c>
    </row>
    <row r="134" spans="1:10" ht="13.15" customHeight="1" x14ac:dyDescent="0.2">
      <c r="A134" s="99">
        <v>3232</v>
      </c>
      <c r="B134" s="215" t="s">
        <v>391</v>
      </c>
      <c r="C134" s="197">
        <v>242882.73939876567</v>
      </c>
      <c r="D134" s="97">
        <v>203065.89687437785</v>
      </c>
      <c r="E134" s="97">
        <v>0</v>
      </c>
      <c r="F134" s="97">
        <v>0</v>
      </c>
      <c r="G134" s="97">
        <v>0</v>
      </c>
      <c r="H134" s="97">
        <v>0</v>
      </c>
      <c r="I134" s="97">
        <v>0</v>
      </c>
      <c r="J134" s="97">
        <v>39816.842524387816</v>
      </c>
    </row>
    <row r="135" spans="1:10" ht="13.15" customHeight="1" x14ac:dyDescent="0.2">
      <c r="A135" s="70">
        <v>32321</v>
      </c>
      <c r="B135" s="184" t="s">
        <v>392</v>
      </c>
      <c r="C135" s="268">
        <v>6636.1404207313026</v>
      </c>
      <c r="D135" s="98">
        <v>6636.1404207313026</v>
      </c>
      <c r="E135" s="91">
        <v>0</v>
      </c>
      <c r="F135" s="91">
        <v>0</v>
      </c>
      <c r="G135" s="91">
        <v>0</v>
      </c>
      <c r="H135" s="91">
        <v>0</v>
      </c>
      <c r="I135" s="91">
        <v>0</v>
      </c>
      <c r="J135" s="91">
        <v>0</v>
      </c>
    </row>
    <row r="136" spans="1:10" ht="13.15" customHeight="1" x14ac:dyDescent="0.2">
      <c r="A136" s="70">
        <v>32322</v>
      </c>
      <c r="B136" s="184" t="s">
        <v>393</v>
      </c>
      <c r="C136" s="268">
        <v>65034.176123166762</v>
      </c>
      <c r="D136" s="98">
        <v>65034.176123166762</v>
      </c>
      <c r="E136" s="91">
        <v>0</v>
      </c>
      <c r="F136" s="91">
        <v>0</v>
      </c>
      <c r="G136" s="91">
        <v>0</v>
      </c>
      <c r="H136" s="91">
        <v>0</v>
      </c>
      <c r="I136" s="91">
        <v>0</v>
      </c>
      <c r="J136" s="91">
        <v>0</v>
      </c>
    </row>
    <row r="137" spans="1:10" ht="13.15" customHeight="1" x14ac:dyDescent="0.2">
      <c r="A137" s="70">
        <v>32323</v>
      </c>
      <c r="B137" s="184" t="s">
        <v>394</v>
      </c>
      <c r="C137" s="268">
        <v>131395.58033047977</v>
      </c>
      <c r="D137" s="98">
        <v>131395.58033047977</v>
      </c>
      <c r="E137" s="91">
        <v>0</v>
      </c>
      <c r="F137" s="91">
        <v>0</v>
      </c>
      <c r="G137" s="91">
        <v>0</v>
      </c>
      <c r="H137" s="91">
        <v>0</v>
      </c>
      <c r="I137" s="91">
        <v>0</v>
      </c>
      <c r="J137" s="91">
        <v>0</v>
      </c>
    </row>
    <row r="138" spans="1:10" ht="13.15" customHeight="1" x14ac:dyDescent="0.2">
      <c r="A138" s="70">
        <v>323231</v>
      </c>
      <c r="B138" s="216" t="s">
        <v>328</v>
      </c>
      <c r="C138" s="185">
        <v>39816.842524387816</v>
      </c>
      <c r="D138" s="98">
        <v>0</v>
      </c>
      <c r="E138" s="91">
        <v>0</v>
      </c>
      <c r="F138" s="91">
        <v>0</v>
      </c>
      <c r="G138" s="91">
        <v>0</v>
      </c>
      <c r="H138" s="91">
        <v>0</v>
      </c>
      <c r="I138" s="91">
        <v>0</v>
      </c>
      <c r="J138" s="91">
        <v>39816.842524387816</v>
      </c>
    </row>
    <row r="139" spans="1:10" ht="13.15" customHeight="1" x14ac:dyDescent="0.2">
      <c r="A139" s="99">
        <v>3233</v>
      </c>
      <c r="B139" s="215" t="s">
        <v>398</v>
      </c>
      <c r="C139" s="197">
        <v>7299.7544628044325</v>
      </c>
      <c r="D139" s="97">
        <v>7299.7544628044325</v>
      </c>
      <c r="E139" s="97">
        <v>0</v>
      </c>
      <c r="F139" s="97">
        <v>0</v>
      </c>
      <c r="G139" s="97">
        <v>0</v>
      </c>
      <c r="H139" s="97">
        <v>0</v>
      </c>
      <c r="I139" s="97">
        <v>0</v>
      </c>
      <c r="J139" s="97">
        <v>0</v>
      </c>
    </row>
    <row r="140" spans="1:10" ht="13.15" customHeight="1" x14ac:dyDescent="0.2">
      <c r="A140" s="70">
        <v>32331</v>
      </c>
      <c r="B140" s="184" t="s">
        <v>396</v>
      </c>
      <c r="C140" s="185">
        <v>0</v>
      </c>
      <c r="D140" s="98">
        <v>0</v>
      </c>
      <c r="E140" s="91">
        <v>0</v>
      </c>
      <c r="F140" s="91">
        <v>0</v>
      </c>
      <c r="G140" s="91">
        <v>0</v>
      </c>
      <c r="H140" s="91">
        <v>0</v>
      </c>
      <c r="I140" s="91">
        <v>0</v>
      </c>
      <c r="J140" s="91">
        <v>0</v>
      </c>
    </row>
    <row r="141" spans="1:10" ht="13.15" customHeight="1" x14ac:dyDescent="0.2">
      <c r="A141" s="70">
        <v>32332</v>
      </c>
      <c r="B141" s="184" t="s">
        <v>395</v>
      </c>
      <c r="C141" s="185">
        <v>0</v>
      </c>
      <c r="D141" s="98">
        <v>0</v>
      </c>
      <c r="E141" s="91">
        <v>0</v>
      </c>
      <c r="F141" s="91">
        <v>0</v>
      </c>
      <c r="G141" s="91">
        <v>0</v>
      </c>
      <c r="H141" s="91">
        <v>0</v>
      </c>
      <c r="I141" s="91">
        <v>0</v>
      </c>
      <c r="J141" s="91">
        <v>0</v>
      </c>
    </row>
    <row r="142" spans="1:10" ht="13.15" customHeight="1" x14ac:dyDescent="0.2">
      <c r="A142" s="70">
        <v>32334</v>
      </c>
      <c r="B142" s="184" t="s">
        <v>510</v>
      </c>
      <c r="C142" s="185">
        <v>663.61404207313024</v>
      </c>
      <c r="D142" s="98">
        <v>663.61404207313024</v>
      </c>
      <c r="E142" s="91">
        <v>0</v>
      </c>
      <c r="F142" s="91">
        <v>0</v>
      </c>
      <c r="G142" s="91">
        <v>0</v>
      </c>
      <c r="H142" s="91">
        <v>0</v>
      </c>
      <c r="I142" s="91">
        <v>0</v>
      </c>
      <c r="J142" s="91">
        <v>0</v>
      </c>
    </row>
    <row r="143" spans="1:10" ht="20.25" customHeight="1" x14ac:dyDescent="0.2">
      <c r="A143" s="70">
        <v>32339</v>
      </c>
      <c r="B143" s="184" t="s">
        <v>533</v>
      </c>
      <c r="C143" s="268">
        <v>6636.1404207313026</v>
      </c>
      <c r="D143" s="98">
        <v>6636.1404207313026</v>
      </c>
      <c r="E143" s="91">
        <v>0</v>
      </c>
      <c r="F143" s="91">
        <v>0</v>
      </c>
      <c r="G143" s="91">
        <v>0</v>
      </c>
      <c r="H143" s="91">
        <v>0</v>
      </c>
      <c r="I143" s="91">
        <v>0</v>
      </c>
      <c r="J143" s="91">
        <v>0</v>
      </c>
    </row>
    <row r="144" spans="1:10" ht="13.15" customHeight="1" x14ac:dyDescent="0.2">
      <c r="A144" s="99">
        <v>3234</v>
      </c>
      <c r="B144" s="215" t="s">
        <v>399</v>
      </c>
      <c r="C144" s="197">
        <v>70808.547348861903</v>
      </c>
      <c r="D144" s="97">
        <v>70808.547348861903</v>
      </c>
      <c r="E144" s="97">
        <v>0</v>
      </c>
      <c r="F144" s="97">
        <v>0</v>
      </c>
      <c r="G144" s="97">
        <v>0</v>
      </c>
      <c r="H144" s="97">
        <v>0</v>
      </c>
      <c r="I144" s="97">
        <v>0</v>
      </c>
      <c r="J144" s="97">
        <v>0</v>
      </c>
    </row>
    <row r="145" spans="1:10" ht="13.15" customHeight="1" x14ac:dyDescent="0.2">
      <c r="A145" s="70">
        <v>32341</v>
      </c>
      <c r="B145" s="184" t="s">
        <v>400</v>
      </c>
      <c r="C145" s="185">
        <v>7963.3685048775624</v>
      </c>
      <c r="D145" s="98">
        <v>7963.3685048775624</v>
      </c>
      <c r="E145" s="91">
        <v>0</v>
      </c>
      <c r="F145" s="91">
        <v>0</v>
      </c>
      <c r="G145" s="91">
        <v>0</v>
      </c>
      <c r="H145" s="91">
        <v>0</v>
      </c>
      <c r="I145" s="91">
        <v>0</v>
      </c>
      <c r="J145" s="91">
        <v>0</v>
      </c>
    </row>
    <row r="146" spans="1:10" ht="13.15" customHeight="1" x14ac:dyDescent="0.2">
      <c r="A146" s="70">
        <v>32342</v>
      </c>
      <c r="B146" s="184" t="s">
        <v>401</v>
      </c>
      <c r="C146" s="185">
        <v>7432.4772712190588</v>
      </c>
      <c r="D146" s="98">
        <v>7432.4772712190588</v>
      </c>
      <c r="E146" s="91">
        <v>0</v>
      </c>
      <c r="F146" s="91">
        <v>0</v>
      </c>
      <c r="G146" s="91">
        <v>0</v>
      </c>
      <c r="H146" s="91">
        <v>0</v>
      </c>
      <c r="I146" s="91">
        <v>0</v>
      </c>
      <c r="J146" s="91">
        <v>0</v>
      </c>
    </row>
    <row r="147" spans="1:10" ht="13.15" customHeight="1" x14ac:dyDescent="0.2">
      <c r="A147" s="70">
        <v>32343</v>
      </c>
      <c r="B147" s="184" t="s">
        <v>402</v>
      </c>
      <c r="C147" s="185">
        <v>2654.4561682925209</v>
      </c>
      <c r="D147" s="98">
        <v>2654.4561682925209</v>
      </c>
      <c r="E147" s="91">
        <v>0</v>
      </c>
      <c r="F147" s="91">
        <v>0</v>
      </c>
      <c r="G147" s="91">
        <v>0</v>
      </c>
      <c r="H147" s="91">
        <v>0</v>
      </c>
      <c r="I147" s="91">
        <v>0</v>
      </c>
      <c r="J147" s="91">
        <v>0</v>
      </c>
    </row>
    <row r="148" spans="1:10" ht="13.15" customHeight="1" x14ac:dyDescent="0.2">
      <c r="A148" s="70">
        <v>32344</v>
      </c>
      <c r="B148" s="184" t="s">
        <v>403</v>
      </c>
      <c r="C148" s="276">
        <v>46122.104983741454</v>
      </c>
      <c r="D148" s="91">
        <v>46122.104983741454</v>
      </c>
      <c r="E148" s="91">
        <v>0</v>
      </c>
      <c r="F148" s="91">
        <v>0</v>
      </c>
      <c r="G148" s="91">
        <v>0</v>
      </c>
      <c r="H148" s="91">
        <v>0</v>
      </c>
      <c r="I148" s="91">
        <v>0</v>
      </c>
      <c r="J148" s="91">
        <v>0</v>
      </c>
    </row>
    <row r="149" spans="1:10" ht="13.15" customHeight="1" x14ac:dyDescent="0.2">
      <c r="A149" s="70">
        <v>32346</v>
      </c>
      <c r="B149" s="216" t="s">
        <v>404</v>
      </c>
      <c r="C149" s="185">
        <v>0</v>
      </c>
      <c r="D149" s="98">
        <v>0</v>
      </c>
      <c r="E149" s="91">
        <v>0</v>
      </c>
      <c r="F149" s="91">
        <v>0</v>
      </c>
      <c r="G149" s="91">
        <v>0</v>
      </c>
      <c r="H149" s="91">
        <v>0</v>
      </c>
      <c r="I149" s="91">
        <v>0</v>
      </c>
      <c r="J149" s="91">
        <v>0</v>
      </c>
    </row>
    <row r="150" spans="1:10" ht="13.15" customHeight="1" x14ac:dyDescent="0.2">
      <c r="A150" s="70">
        <v>32349</v>
      </c>
      <c r="B150" s="184" t="s">
        <v>405</v>
      </c>
      <c r="C150" s="185">
        <v>6636.1404207313026</v>
      </c>
      <c r="D150" s="98">
        <v>6636.1404207313026</v>
      </c>
      <c r="E150" s="91">
        <v>0</v>
      </c>
      <c r="F150" s="91">
        <v>0</v>
      </c>
      <c r="G150" s="91">
        <v>0</v>
      </c>
      <c r="H150" s="91">
        <v>0</v>
      </c>
      <c r="I150" s="91">
        <v>0</v>
      </c>
      <c r="J150" s="91">
        <v>0</v>
      </c>
    </row>
    <row r="151" spans="1:10" ht="13.15" customHeight="1" x14ac:dyDescent="0.2">
      <c r="A151" s="99">
        <v>3235</v>
      </c>
      <c r="B151" s="215" t="s">
        <v>406</v>
      </c>
      <c r="C151" s="197">
        <v>26810.007299754463</v>
      </c>
      <c r="D151" s="97">
        <v>26464.927997876435</v>
      </c>
      <c r="E151" s="97">
        <v>345.07930187802771</v>
      </c>
      <c r="F151" s="97">
        <v>0</v>
      </c>
      <c r="G151" s="97">
        <v>0</v>
      </c>
      <c r="H151" s="97">
        <v>0</v>
      </c>
      <c r="I151" s="97">
        <v>0</v>
      </c>
      <c r="J151" s="97">
        <v>0</v>
      </c>
    </row>
    <row r="152" spans="1:10" ht="13.15" customHeight="1" x14ac:dyDescent="0.2">
      <c r="A152" s="70">
        <v>32352</v>
      </c>
      <c r="B152" s="184" t="s">
        <v>407</v>
      </c>
      <c r="C152" s="185">
        <v>6636.1404207313026</v>
      </c>
      <c r="D152" s="98">
        <v>6291.0611188532748</v>
      </c>
      <c r="E152" s="91">
        <v>345.07930187802771</v>
      </c>
      <c r="F152" s="91">
        <v>0</v>
      </c>
      <c r="G152" s="91">
        <v>0</v>
      </c>
      <c r="H152" s="91">
        <v>0</v>
      </c>
      <c r="I152" s="91">
        <v>0</v>
      </c>
      <c r="J152" s="91">
        <v>0</v>
      </c>
    </row>
    <row r="153" spans="1:10" ht="13.15" customHeight="1" x14ac:dyDescent="0.2">
      <c r="A153" s="70">
        <v>32353</v>
      </c>
      <c r="B153" s="184" t="s">
        <v>408</v>
      </c>
      <c r="C153" s="268">
        <v>15528.568584511248</v>
      </c>
      <c r="D153" s="98">
        <v>15528.568584511248</v>
      </c>
      <c r="E153" s="91">
        <v>0</v>
      </c>
      <c r="F153" s="91">
        <v>0</v>
      </c>
      <c r="G153" s="91">
        <v>0</v>
      </c>
      <c r="H153" s="91">
        <v>0</v>
      </c>
      <c r="I153" s="91">
        <v>0</v>
      </c>
      <c r="J153" s="91">
        <v>0</v>
      </c>
    </row>
    <row r="154" spans="1:10" ht="13.15" customHeight="1" x14ac:dyDescent="0.2">
      <c r="A154" s="70">
        <v>32359</v>
      </c>
      <c r="B154" s="184" t="s">
        <v>409</v>
      </c>
      <c r="C154" s="185">
        <v>4645.298294511912</v>
      </c>
      <c r="D154" s="98">
        <v>4645.298294511912</v>
      </c>
      <c r="E154" s="91">
        <v>0</v>
      </c>
      <c r="F154" s="91">
        <v>0</v>
      </c>
      <c r="G154" s="91">
        <v>0</v>
      </c>
      <c r="H154" s="91">
        <v>0</v>
      </c>
      <c r="I154" s="91">
        <v>0</v>
      </c>
      <c r="J154" s="91">
        <v>0</v>
      </c>
    </row>
    <row r="155" spans="1:10" ht="13.15" customHeight="1" x14ac:dyDescent="0.2">
      <c r="A155" s="99">
        <v>3236</v>
      </c>
      <c r="B155" s="218" t="s">
        <v>504</v>
      </c>
      <c r="C155" s="197">
        <v>72333.930585971189</v>
      </c>
      <c r="D155" s="97">
        <v>72333.930585971189</v>
      </c>
      <c r="E155" s="97">
        <v>0</v>
      </c>
      <c r="F155" s="97">
        <v>0</v>
      </c>
      <c r="G155" s="97">
        <v>0</v>
      </c>
      <c r="H155" s="97">
        <v>0</v>
      </c>
      <c r="I155" s="97">
        <v>0</v>
      </c>
      <c r="J155" s="97">
        <v>0</v>
      </c>
    </row>
    <row r="156" spans="1:10" ht="13.15" customHeight="1" x14ac:dyDescent="0.2">
      <c r="A156" s="70">
        <v>32361</v>
      </c>
      <c r="B156" s="184" t="s">
        <v>410</v>
      </c>
      <c r="C156" s="185">
        <v>2654.4561682925209</v>
      </c>
      <c r="D156" s="98">
        <v>2654.4561682925209</v>
      </c>
      <c r="E156" s="91">
        <v>0</v>
      </c>
      <c r="F156" s="91">
        <v>0</v>
      </c>
      <c r="G156" s="91">
        <v>0</v>
      </c>
      <c r="H156" s="91">
        <v>0</v>
      </c>
      <c r="I156" s="91">
        <v>0</v>
      </c>
      <c r="J156" s="91">
        <v>0</v>
      </c>
    </row>
    <row r="157" spans="1:10" ht="13.15" customHeight="1" x14ac:dyDescent="0.2">
      <c r="A157" s="70">
        <v>32363</v>
      </c>
      <c r="B157" s="184" t="s">
        <v>501</v>
      </c>
      <c r="C157" s="185">
        <v>3318.0702103656513</v>
      </c>
      <c r="D157" s="98">
        <v>3318.0702103656513</v>
      </c>
      <c r="E157" s="91">
        <v>0</v>
      </c>
      <c r="F157" s="91">
        <v>0</v>
      </c>
      <c r="G157" s="91">
        <v>0</v>
      </c>
      <c r="H157" s="91">
        <v>0</v>
      </c>
      <c r="I157" s="91">
        <v>0</v>
      </c>
      <c r="J157" s="91">
        <v>0</v>
      </c>
    </row>
    <row r="158" spans="1:10" ht="13.15" customHeight="1" x14ac:dyDescent="0.2">
      <c r="A158" s="70">
        <v>32369</v>
      </c>
      <c r="B158" s="184" t="s">
        <v>503</v>
      </c>
      <c r="C158" s="185">
        <v>66361.404207313026</v>
      </c>
      <c r="D158" s="98">
        <v>66361.404207313026</v>
      </c>
      <c r="E158" s="91">
        <v>0</v>
      </c>
      <c r="F158" s="91">
        <v>0</v>
      </c>
      <c r="G158" s="91">
        <v>0</v>
      </c>
      <c r="H158" s="91">
        <v>0</v>
      </c>
      <c r="I158" s="91">
        <v>0</v>
      </c>
      <c r="J158" s="91">
        <v>0</v>
      </c>
    </row>
    <row r="159" spans="1:10" ht="13.15" customHeight="1" x14ac:dyDescent="0.2">
      <c r="A159" s="99">
        <v>3237</v>
      </c>
      <c r="B159" s="215" t="s">
        <v>413</v>
      </c>
      <c r="C159" s="197">
        <v>186740.99143937885</v>
      </c>
      <c r="D159" s="97">
        <v>166500.76315614837</v>
      </c>
      <c r="E159" s="97">
        <v>331.80702103656512</v>
      </c>
      <c r="F159" s="97">
        <v>0</v>
      </c>
      <c r="G159" s="97">
        <v>19908.421262193908</v>
      </c>
      <c r="H159" s="97">
        <v>0</v>
      </c>
      <c r="I159" s="97">
        <v>0</v>
      </c>
      <c r="J159" s="97">
        <v>0</v>
      </c>
    </row>
    <row r="160" spans="1:10" ht="13.15" customHeight="1" x14ac:dyDescent="0.2">
      <c r="A160" s="70">
        <v>32371</v>
      </c>
      <c r="B160" s="184" t="s">
        <v>411</v>
      </c>
      <c r="C160" s="185">
        <v>929.05965890238235</v>
      </c>
      <c r="D160" s="98">
        <v>929.05965890238235</v>
      </c>
      <c r="E160" s="91">
        <v>0</v>
      </c>
      <c r="F160" s="91">
        <v>0</v>
      </c>
      <c r="G160" s="91">
        <v>0</v>
      </c>
      <c r="H160" s="91">
        <v>0</v>
      </c>
      <c r="I160" s="91">
        <v>0</v>
      </c>
      <c r="J160" s="91">
        <v>0</v>
      </c>
    </row>
    <row r="161" spans="1:10" ht="13.15" customHeight="1" x14ac:dyDescent="0.2">
      <c r="A161" s="70">
        <v>32372</v>
      </c>
      <c r="B161" s="184" t="s">
        <v>557</v>
      </c>
      <c r="C161" s="185">
        <v>172539.65093901387</v>
      </c>
      <c r="D161" s="98">
        <v>152631.22967681996</v>
      </c>
      <c r="E161" s="91">
        <v>0</v>
      </c>
      <c r="F161" s="91">
        <v>0</v>
      </c>
      <c r="G161" s="91">
        <v>19908.421262193908</v>
      </c>
      <c r="H161" s="91">
        <v>0</v>
      </c>
      <c r="I161" s="91">
        <v>0</v>
      </c>
      <c r="J161" s="91">
        <v>0</v>
      </c>
    </row>
    <row r="162" spans="1:10" ht="13.15" customHeight="1" x14ac:dyDescent="0.2">
      <c r="A162" s="70">
        <v>32377</v>
      </c>
      <c r="B162" s="184" t="s">
        <v>412</v>
      </c>
      <c r="C162" s="185">
        <v>0</v>
      </c>
      <c r="D162" s="98">
        <v>0</v>
      </c>
      <c r="E162" s="91">
        <v>0</v>
      </c>
      <c r="F162" s="91">
        <v>0</v>
      </c>
      <c r="G162" s="91">
        <v>0</v>
      </c>
      <c r="H162" s="91">
        <v>0</v>
      </c>
      <c r="I162" s="91">
        <v>0</v>
      </c>
      <c r="J162" s="91">
        <v>0</v>
      </c>
    </row>
    <row r="163" spans="1:10" ht="21.75" customHeight="1" x14ac:dyDescent="0.2">
      <c r="A163" s="70">
        <v>32379</v>
      </c>
      <c r="B163" s="184" t="s">
        <v>512</v>
      </c>
      <c r="C163" s="277">
        <v>13272.280841462605</v>
      </c>
      <c r="D163" s="247">
        <v>12940.473820426039</v>
      </c>
      <c r="E163" s="247">
        <v>331.80702103656512</v>
      </c>
      <c r="F163" s="91">
        <v>0</v>
      </c>
      <c r="G163" s="91">
        <v>0</v>
      </c>
      <c r="H163" s="91">
        <v>0</v>
      </c>
      <c r="I163" s="91">
        <v>0</v>
      </c>
      <c r="J163" s="91">
        <v>0</v>
      </c>
    </row>
    <row r="164" spans="1:10" ht="21.75" customHeight="1" x14ac:dyDescent="0.2">
      <c r="A164" s="99">
        <v>3238</v>
      </c>
      <c r="B164" s="215" t="s">
        <v>313</v>
      </c>
      <c r="C164" s="197">
        <v>72997.544628044328</v>
      </c>
      <c r="D164" s="97">
        <v>72997.544628044328</v>
      </c>
      <c r="E164" s="97">
        <v>0</v>
      </c>
      <c r="F164" s="97">
        <v>0</v>
      </c>
      <c r="G164" s="97">
        <v>0</v>
      </c>
      <c r="H164" s="97">
        <v>0</v>
      </c>
      <c r="I164" s="97">
        <v>0</v>
      </c>
      <c r="J164" s="97">
        <v>0</v>
      </c>
    </row>
    <row r="165" spans="1:10" ht="13.15" customHeight="1" x14ac:dyDescent="0.2">
      <c r="A165" s="70">
        <v>32389</v>
      </c>
      <c r="B165" s="205" t="s">
        <v>535</v>
      </c>
      <c r="C165" s="268">
        <v>72997.544628044328</v>
      </c>
      <c r="D165" s="98">
        <v>72997.544628044328</v>
      </c>
      <c r="E165" s="91">
        <v>0</v>
      </c>
      <c r="F165" s="91">
        <v>0</v>
      </c>
      <c r="G165" s="91">
        <v>0</v>
      </c>
      <c r="H165" s="91">
        <v>0</v>
      </c>
      <c r="I165" s="91">
        <v>0</v>
      </c>
      <c r="J165" s="91">
        <v>0</v>
      </c>
    </row>
    <row r="166" spans="1:10" ht="13.15" customHeight="1" x14ac:dyDescent="0.2">
      <c r="A166" s="99">
        <v>3239</v>
      </c>
      <c r="B166" s="215" t="s">
        <v>415</v>
      </c>
      <c r="C166" s="197">
        <v>97418.541376335517</v>
      </c>
      <c r="D166" s="97">
        <v>97418.541376335517</v>
      </c>
      <c r="E166" s="97">
        <v>0</v>
      </c>
      <c r="F166" s="97">
        <v>0</v>
      </c>
      <c r="G166" s="97">
        <v>0</v>
      </c>
      <c r="H166" s="97">
        <v>0</v>
      </c>
      <c r="I166" s="97">
        <v>0</v>
      </c>
      <c r="J166" s="97">
        <v>0</v>
      </c>
    </row>
    <row r="167" spans="1:10" ht="13.15" customHeight="1" x14ac:dyDescent="0.2">
      <c r="A167" s="70">
        <v>32391</v>
      </c>
      <c r="B167" s="184" t="s">
        <v>416</v>
      </c>
      <c r="C167" s="185">
        <v>5176.1895281704155</v>
      </c>
      <c r="D167" s="98">
        <v>5176.1895281704155</v>
      </c>
      <c r="E167" s="98">
        <v>0</v>
      </c>
      <c r="F167" s="98">
        <v>0</v>
      </c>
      <c r="G167" s="98">
        <v>0</v>
      </c>
      <c r="H167" s="98">
        <v>0</v>
      </c>
      <c r="I167" s="98">
        <v>0</v>
      </c>
      <c r="J167" s="98">
        <v>0</v>
      </c>
    </row>
    <row r="168" spans="1:10" ht="13.15" customHeight="1" x14ac:dyDescent="0.2">
      <c r="A168" s="70">
        <v>32393</v>
      </c>
      <c r="B168" s="184" t="s">
        <v>417</v>
      </c>
      <c r="C168" s="185">
        <v>0</v>
      </c>
      <c r="D168" s="98">
        <v>0</v>
      </c>
      <c r="E168" s="98">
        <v>0</v>
      </c>
      <c r="F168" s="98">
        <v>0</v>
      </c>
      <c r="G168" s="98">
        <v>0</v>
      </c>
      <c r="H168" s="98">
        <v>0</v>
      </c>
      <c r="I168" s="98">
        <v>0</v>
      </c>
      <c r="J168" s="98">
        <v>0</v>
      </c>
    </row>
    <row r="169" spans="1:10" ht="13.15" customHeight="1" x14ac:dyDescent="0.2">
      <c r="A169" s="70">
        <v>32394</v>
      </c>
      <c r="B169" s="184" t="s">
        <v>418</v>
      </c>
      <c r="C169" s="185">
        <v>12210.498374145596</v>
      </c>
      <c r="D169" s="98">
        <v>12210.498374145596</v>
      </c>
      <c r="E169" s="98">
        <v>0</v>
      </c>
      <c r="F169" s="98">
        <v>0</v>
      </c>
      <c r="G169" s="98">
        <v>0</v>
      </c>
      <c r="H169" s="98">
        <v>0</v>
      </c>
      <c r="I169" s="98">
        <v>0</v>
      </c>
      <c r="J169" s="98">
        <v>0</v>
      </c>
    </row>
    <row r="170" spans="1:10" ht="13.15" customHeight="1" x14ac:dyDescent="0.2">
      <c r="A170" s="70">
        <v>32395</v>
      </c>
      <c r="B170" s="184" t="s">
        <v>419</v>
      </c>
      <c r="C170" s="185">
        <v>77377.39730572699</v>
      </c>
      <c r="D170" s="98">
        <v>77377.39730572699</v>
      </c>
      <c r="E170" s="91">
        <v>0</v>
      </c>
      <c r="F170" s="91">
        <v>0</v>
      </c>
      <c r="G170" s="91">
        <v>0</v>
      </c>
      <c r="H170" s="91">
        <v>0</v>
      </c>
      <c r="I170" s="91">
        <v>0</v>
      </c>
      <c r="J170" s="98">
        <v>0</v>
      </c>
    </row>
    <row r="171" spans="1:10" ht="13.15" customHeight="1" x14ac:dyDescent="0.2">
      <c r="A171" s="70">
        <v>32399</v>
      </c>
      <c r="B171" s="184" t="s">
        <v>420</v>
      </c>
      <c r="C171" s="185">
        <v>2654.4561682925209</v>
      </c>
      <c r="D171" s="98">
        <v>2654.4561682925209</v>
      </c>
      <c r="E171" s="98">
        <v>0</v>
      </c>
      <c r="F171" s="98">
        <v>0</v>
      </c>
      <c r="G171" s="98">
        <v>0</v>
      </c>
      <c r="H171" s="98">
        <v>0</v>
      </c>
      <c r="I171" s="98">
        <v>0</v>
      </c>
      <c r="J171" s="98">
        <v>0</v>
      </c>
    </row>
    <row r="172" spans="1:10" ht="13.15" customHeight="1" x14ac:dyDescent="0.2">
      <c r="A172" s="99">
        <v>3241</v>
      </c>
      <c r="B172" s="215" t="s">
        <v>421</v>
      </c>
      <c r="C172" s="197">
        <v>0</v>
      </c>
      <c r="D172" s="97">
        <v>0</v>
      </c>
      <c r="E172" s="97">
        <v>0</v>
      </c>
      <c r="F172" s="97">
        <v>0</v>
      </c>
      <c r="G172" s="97">
        <v>0</v>
      </c>
      <c r="H172" s="97">
        <v>0</v>
      </c>
      <c r="I172" s="97">
        <v>0</v>
      </c>
      <c r="J172" s="97">
        <v>0</v>
      </c>
    </row>
    <row r="173" spans="1:10" ht="13.15" customHeight="1" x14ac:dyDescent="0.2">
      <c r="A173" s="70">
        <v>32412</v>
      </c>
      <c r="B173" s="216" t="s">
        <v>320</v>
      </c>
      <c r="C173" s="185">
        <v>0</v>
      </c>
      <c r="D173" s="98">
        <v>0</v>
      </c>
      <c r="E173" s="98">
        <v>0</v>
      </c>
      <c r="F173" s="98">
        <v>0</v>
      </c>
      <c r="G173" s="98">
        <v>0</v>
      </c>
      <c r="H173" s="98">
        <v>0</v>
      </c>
      <c r="I173" s="98">
        <v>0</v>
      </c>
      <c r="J173" s="98">
        <v>0</v>
      </c>
    </row>
    <row r="174" spans="1:10" ht="13.15" customHeight="1" x14ac:dyDescent="0.2">
      <c r="A174" s="99">
        <v>3291</v>
      </c>
      <c r="B174" s="218" t="s">
        <v>329</v>
      </c>
      <c r="C174" s="197">
        <v>10617.824673170084</v>
      </c>
      <c r="D174" s="97">
        <v>10617.824673170084</v>
      </c>
      <c r="E174" s="97">
        <v>0</v>
      </c>
      <c r="F174" s="97">
        <v>0</v>
      </c>
      <c r="G174" s="97">
        <v>0</v>
      </c>
      <c r="H174" s="97">
        <v>0</v>
      </c>
      <c r="I174" s="97">
        <v>0</v>
      </c>
      <c r="J174" s="97">
        <v>0</v>
      </c>
    </row>
    <row r="175" spans="1:10" ht="13.15" customHeight="1" x14ac:dyDescent="0.2">
      <c r="A175" s="70">
        <v>32911</v>
      </c>
      <c r="B175" s="184" t="s">
        <v>423</v>
      </c>
      <c r="C175" s="185">
        <v>10617.824673170084</v>
      </c>
      <c r="D175" s="98">
        <v>10617.824673170084</v>
      </c>
      <c r="E175" s="98">
        <v>0</v>
      </c>
      <c r="F175" s="98">
        <v>0</v>
      </c>
      <c r="G175" s="98">
        <v>0</v>
      </c>
      <c r="H175" s="98">
        <v>0</v>
      </c>
      <c r="I175" s="98">
        <v>0</v>
      </c>
      <c r="J175" s="98">
        <v>0</v>
      </c>
    </row>
    <row r="176" spans="1:10" ht="13.15" customHeight="1" x14ac:dyDescent="0.2">
      <c r="A176" s="70">
        <v>32912</v>
      </c>
      <c r="B176" s="184" t="s">
        <v>422</v>
      </c>
      <c r="C176" s="185">
        <v>0</v>
      </c>
      <c r="D176" s="98">
        <v>0</v>
      </c>
      <c r="E176" s="98">
        <v>0</v>
      </c>
      <c r="F176" s="98">
        <v>0</v>
      </c>
      <c r="G176" s="98">
        <v>0</v>
      </c>
      <c r="H176" s="98">
        <v>0</v>
      </c>
      <c r="I176" s="98">
        <v>0</v>
      </c>
      <c r="J176" s="98">
        <v>0</v>
      </c>
    </row>
    <row r="177" spans="1:10" ht="13.15" customHeight="1" x14ac:dyDescent="0.2">
      <c r="A177" s="99">
        <v>3292</v>
      </c>
      <c r="B177" s="215" t="s">
        <v>424</v>
      </c>
      <c r="C177" s="197">
        <v>51761.895281704157</v>
      </c>
      <c r="D177" s="97">
        <v>51761.895281704157</v>
      </c>
      <c r="E177" s="97">
        <v>0</v>
      </c>
      <c r="F177" s="97">
        <v>0</v>
      </c>
      <c r="G177" s="97">
        <v>0</v>
      </c>
      <c r="H177" s="97">
        <v>0</v>
      </c>
      <c r="I177" s="97">
        <v>0</v>
      </c>
      <c r="J177" s="97">
        <v>0</v>
      </c>
    </row>
    <row r="178" spans="1:10" ht="13.15" customHeight="1" x14ac:dyDescent="0.2">
      <c r="A178" s="70">
        <v>32921</v>
      </c>
      <c r="B178" s="184" t="s">
        <v>425</v>
      </c>
      <c r="C178" s="185">
        <v>35436.989846705153</v>
      </c>
      <c r="D178" s="91">
        <v>35436.989846705153</v>
      </c>
      <c r="E178" s="91">
        <v>0</v>
      </c>
      <c r="F178" s="91">
        <v>0</v>
      </c>
      <c r="G178" s="91">
        <v>0</v>
      </c>
      <c r="H178" s="91">
        <v>0</v>
      </c>
      <c r="I178" s="91">
        <v>0</v>
      </c>
      <c r="J178" s="91">
        <v>0</v>
      </c>
    </row>
    <row r="179" spans="1:10" ht="13.15" customHeight="1" x14ac:dyDescent="0.2">
      <c r="A179" s="70">
        <v>32922</v>
      </c>
      <c r="B179" s="184" t="s">
        <v>426</v>
      </c>
      <c r="C179" s="185">
        <v>8228.8141217068151</v>
      </c>
      <c r="D179" s="91">
        <v>8228.8141217068151</v>
      </c>
      <c r="E179" s="91">
        <v>0</v>
      </c>
      <c r="F179" s="91">
        <v>0</v>
      </c>
      <c r="G179" s="91">
        <v>0</v>
      </c>
      <c r="H179" s="91">
        <v>0</v>
      </c>
      <c r="I179" s="91">
        <v>0</v>
      </c>
      <c r="J179" s="91">
        <v>0</v>
      </c>
    </row>
    <row r="180" spans="1:10" ht="13.15" customHeight="1" x14ac:dyDescent="0.2">
      <c r="A180" s="70">
        <v>32923</v>
      </c>
      <c r="B180" s="184" t="s">
        <v>427</v>
      </c>
      <c r="C180" s="185">
        <v>8096.0913132921887</v>
      </c>
      <c r="D180" s="91">
        <v>8096.0913132921887</v>
      </c>
      <c r="E180" s="91">
        <v>0</v>
      </c>
      <c r="F180" s="91">
        <v>0</v>
      </c>
      <c r="G180" s="91">
        <v>0</v>
      </c>
      <c r="H180" s="91">
        <v>0</v>
      </c>
      <c r="I180" s="91">
        <v>0</v>
      </c>
      <c r="J180" s="91">
        <v>0</v>
      </c>
    </row>
    <row r="181" spans="1:10" ht="13.15" customHeight="1" x14ac:dyDescent="0.2">
      <c r="A181" s="99">
        <v>3293</v>
      </c>
      <c r="B181" s="218" t="s">
        <v>311</v>
      </c>
      <c r="C181" s="197">
        <v>2654.4561682925209</v>
      </c>
      <c r="D181" s="97">
        <v>2654.4561682925209</v>
      </c>
      <c r="E181" s="97">
        <v>0</v>
      </c>
      <c r="F181" s="97">
        <v>0</v>
      </c>
      <c r="G181" s="97">
        <v>0</v>
      </c>
      <c r="H181" s="97">
        <v>0</v>
      </c>
      <c r="I181" s="97">
        <v>0</v>
      </c>
      <c r="J181" s="97">
        <v>0</v>
      </c>
    </row>
    <row r="182" spans="1:10" ht="13.15" customHeight="1" x14ac:dyDescent="0.2">
      <c r="A182" s="70">
        <v>32931</v>
      </c>
      <c r="B182" s="184" t="s">
        <v>311</v>
      </c>
      <c r="C182" s="185">
        <v>2654.4561682925209</v>
      </c>
      <c r="D182" s="98">
        <v>2654.4561682925209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</row>
    <row r="183" spans="1:10" ht="13.15" customHeight="1" x14ac:dyDescent="0.2">
      <c r="A183" s="99">
        <v>3294</v>
      </c>
      <c r="B183" s="218" t="s">
        <v>428</v>
      </c>
      <c r="C183" s="197">
        <v>132.72280841462606</v>
      </c>
      <c r="D183" s="97">
        <v>132.72280841462606</v>
      </c>
      <c r="E183" s="97">
        <v>0</v>
      </c>
      <c r="F183" s="97">
        <v>0</v>
      </c>
      <c r="G183" s="97">
        <v>0</v>
      </c>
      <c r="H183" s="97">
        <v>0</v>
      </c>
      <c r="I183" s="97">
        <v>0</v>
      </c>
      <c r="J183" s="97">
        <v>0</v>
      </c>
    </row>
    <row r="184" spans="1:10" ht="13.15" customHeight="1" x14ac:dyDescent="0.2">
      <c r="A184" s="61">
        <v>32941</v>
      </c>
      <c r="B184" s="205" t="s">
        <v>310</v>
      </c>
      <c r="C184" s="185">
        <v>132.72280841462606</v>
      </c>
      <c r="D184" s="91">
        <v>132.72280841462606</v>
      </c>
      <c r="E184" s="91">
        <v>0</v>
      </c>
      <c r="F184" s="91">
        <v>0</v>
      </c>
      <c r="G184" s="91">
        <v>0</v>
      </c>
      <c r="H184" s="91">
        <v>0</v>
      </c>
      <c r="I184" s="91">
        <v>0</v>
      </c>
      <c r="J184" s="91">
        <v>0</v>
      </c>
    </row>
    <row r="185" spans="1:10" ht="13.15" customHeight="1" x14ac:dyDescent="0.2">
      <c r="A185" s="99">
        <v>3295</v>
      </c>
      <c r="B185" s="219" t="s">
        <v>318</v>
      </c>
      <c r="C185" s="197">
        <v>6636.1404207313026</v>
      </c>
      <c r="D185" s="97">
        <v>6636.1404207313026</v>
      </c>
      <c r="E185" s="97">
        <v>0</v>
      </c>
      <c r="F185" s="97">
        <v>0</v>
      </c>
      <c r="G185" s="97">
        <v>0</v>
      </c>
      <c r="H185" s="97">
        <v>0</v>
      </c>
      <c r="I185" s="97">
        <v>0</v>
      </c>
      <c r="J185" s="97">
        <v>0</v>
      </c>
    </row>
    <row r="186" spans="1:10" ht="13.15" customHeight="1" x14ac:dyDescent="0.2">
      <c r="A186" s="70">
        <v>32955</v>
      </c>
      <c r="B186" s="217" t="s">
        <v>430</v>
      </c>
      <c r="C186" s="185">
        <v>5308.9123365850419</v>
      </c>
      <c r="D186" s="91">
        <v>5308.9123365850419</v>
      </c>
      <c r="E186" s="91">
        <v>0</v>
      </c>
      <c r="F186" s="91">
        <v>0</v>
      </c>
      <c r="G186" s="91">
        <v>0</v>
      </c>
      <c r="H186" s="91">
        <v>0</v>
      </c>
      <c r="I186" s="91">
        <v>0</v>
      </c>
      <c r="J186" s="91">
        <v>0</v>
      </c>
    </row>
    <row r="187" spans="1:10" ht="13.15" customHeight="1" x14ac:dyDescent="0.2">
      <c r="A187" s="70">
        <v>32959</v>
      </c>
      <c r="B187" s="217" t="s">
        <v>429</v>
      </c>
      <c r="C187" s="185">
        <v>1327.2280841462605</v>
      </c>
      <c r="D187" s="91">
        <v>1327.2280841462605</v>
      </c>
      <c r="E187" s="91">
        <v>0</v>
      </c>
      <c r="F187" s="91">
        <v>0</v>
      </c>
      <c r="G187" s="91">
        <v>0</v>
      </c>
      <c r="H187" s="91">
        <v>0</v>
      </c>
      <c r="I187" s="91">
        <v>0</v>
      </c>
      <c r="J187" s="91">
        <v>0</v>
      </c>
    </row>
    <row r="188" spans="1:10" ht="13.15" customHeight="1" x14ac:dyDescent="0.2">
      <c r="A188" s="99">
        <v>3299</v>
      </c>
      <c r="B188" s="218" t="s">
        <v>319</v>
      </c>
      <c r="C188" s="197">
        <v>663.61404207313024</v>
      </c>
      <c r="D188" s="97">
        <v>663.61404207313024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</row>
    <row r="189" spans="1:10" ht="13.15" customHeight="1" x14ac:dyDescent="0.2">
      <c r="A189" s="70">
        <v>32999</v>
      </c>
      <c r="B189" s="184" t="s">
        <v>319</v>
      </c>
      <c r="C189" s="185">
        <v>663.61404207313024</v>
      </c>
      <c r="D189" s="91">
        <v>663.61404207313024</v>
      </c>
      <c r="E189" s="91">
        <v>0</v>
      </c>
      <c r="F189" s="91">
        <v>0</v>
      </c>
      <c r="G189" s="91">
        <v>0</v>
      </c>
      <c r="H189" s="91">
        <v>0</v>
      </c>
      <c r="I189" s="91">
        <v>0</v>
      </c>
      <c r="J189" s="91">
        <v>0</v>
      </c>
    </row>
    <row r="190" spans="1:10" ht="13.15" customHeight="1" x14ac:dyDescent="0.2">
      <c r="A190" s="70"/>
      <c r="B190" s="184"/>
      <c r="C190" s="185">
        <v>0</v>
      </c>
      <c r="D190" s="91">
        <v>0</v>
      </c>
      <c r="E190" s="91">
        <v>0</v>
      </c>
      <c r="F190" s="91">
        <v>0</v>
      </c>
      <c r="G190" s="91">
        <v>0</v>
      </c>
      <c r="H190" s="91">
        <v>0</v>
      </c>
      <c r="I190" s="91">
        <v>0</v>
      </c>
      <c r="J190" s="91">
        <v>0</v>
      </c>
    </row>
    <row r="191" spans="1:10" s="58" customFormat="1" ht="13.15" customHeight="1" x14ac:dyDescent="0.2">
      <c r="A191" s="69">
        <v>34</v>
      </c>
      <c r="B191" s="206" t="s">
        <v>458</v>
      </c>
      <c r="C191" s="196">
        <v>12741.3896078041</v>
      </c>
      <c r="D191" s="102">
        <v>12741.3896078041</v>
      </c>
      <c r="E191" s="102">
        <v>0</v>
      </c>
      <c r="F191" s="102">
        <v>0</v>
      </c>
      <c r="G191" s="102">
        <v>0</v>
      </c>
      <c r="H191" s="102">
        <v>0</v>
      </c>
      <c r="I191" s="102">
        <v>0</v>
      </c>
      <c r="J191" s="102">
        <v>0</v>
      </c>
    </row>
    <row r="192" spans="1:10" ht="13.15" customHeight="1" x14ac:dyDescent="0.2">
      <c r="A192" s="99">
        <v>3431</v>
      </c>
      <c r="B192" s="218" t="s">
        <v>314</v>
      </c>
      <c r="C192" s="197">
        <v>5839.8035702435463</v>
      </c>
      <c r="D192" s="97">
        <v>5839.8035702435463</v>
      </c>
      <c r="E192" s="97">
        <v>0</v>
      </c>
      <c r="F192" s="97">
        <v>0</v>
      </c>
      <c r="G192" s="97">
        <v>0</v>
      </c>
      <c r="H192" s="97">
        <v>0</v>
      </c>
      <c r="I192" s="97">
        <v>0</v>
      </c>
      <c r="J192" s="97">
        <v>0</v>
      </c>
    </row>
    <row r="193" spans="1:10" ht="13.15" customHeight="1" x14ac:dyDescent="0.2">
      <c r="A193" s="70">
        <v>34311</v>
      </c>
      <c r="B193" s="184" t="s">
        <v>431</v>
      </c>
      <c r="C193" s="185">
        <v>3185.3474019510249</v>
      </c>
      <c r="D193" s="91">
        <v>3185.3474019510249</v>
      </c>
      <c r="E193" s="91">
        <v>0</v>
      </c>
      <c r="F193" s="91">
        <v>0</v>
      </c>
      <c r="G193" s="91">
        <v>0</v>
      </c>
      <c r="H193" s="91">
        <v>0</v>
      </c>
      <c r="I193" s="91">
        <v>0</v>
      </c>
      <c r="J193" s="91">
        <v>0</v>
      </c>
    </row>
    <row r="194" spans="1:10" ht="13.15" customHeight="1" x14ac:dyDescent="0.2">
      <c r="A194" s="70">
        <v>34312</v>
      </c>
      <c r="B194" s="184" t="s">
        <v>432</v>
      </c>
      <c r="C194" s="185">
        <v>2654.4561682925209</v>
      </c>
      <c r="D194" s="91">
        <v>2654.4561682925209</v>
      </c>
      <c r="E194" s="91">
        <v>0</v>
      </c>
      <c r="F194" s="91">
        <v>0</v>
      </c>
      <c r="G194" s="91">
        <v>0</v>
      </c>
      <c r="H194" s="91">
        <v>0</v>
      </c>
      <c r="I194" s="91">
        <v>0</v>
      </c>
      <c r="J194" s="91">
        <v>0</v>
      </c>
    </row>
    <row r="195" spans="1:10" ht="13.15" customHeight="1" x14ac:dyDescent="0.2">
      <c r="A195" s="99">
        <v>3433</v>
      </c>
      <c r="B195" s="215" t="s">
        <v>434</v>
      </c>
      <c r="C195" s="197">
        <v>6636.1404207313026</v>
      </c>
      <c r="D195" s="97">
        <v>6636.1404207313026</v>
      </c>
      <c r="E195" s="97">
        <v>0</v>
      </c>
      <c r="F195" s="97">
        <v>0</v>
      </c>
      <c r="G195" s="97">
        <v>0</v>
      </c>
      <c r="H195" s="97">
        <v>0</v>
      </c>
      <c r="I195" s="97">
        <v>0</v>
      </c>
      <c r="J195" s="97">
        <v>0</v>
      </c>
    </row>
    <row r="196" spans="1:10" ht="13.15" customHeight="1" x14ac:dyDescent="0.2">
      <c r="A196" s="70">
        <v>34339</v>
      </c>
      <c r="B196" s="184" t="s">
        <v>433</v>
      </c>
      <c r="C196" s="185">
        <v>6636.1404207313026</v>
      </c>
      <c r="D196" s="98">
        <v>6636.1404207313026</v>
      </c>
      <c r="E196" s="98">
        <v>0</v>
      </c>
      <c r="F196" s="98">
        <v>0</v>
      </c>
      <c r="G196" s="98">
        <v>0</v>
      </c>
      <c r="H196" s="98">
        <v>0</v>
      </c>
      <c r="I196" s="98">
        <v>0</v>
      </c>
      <c r="J196" s="98">
        <v>0</v>
      </c>
    </row>
    <row r="197" spans="1:10" ht="13.15" customHeight="1" x14ac:dyDescent="0.2">
      <c r="A197" s="99">
        <v>3434</v>
      </c>
      <c r="B197" s="215" t="s">
        <v>435</v>
      </c>
      <c r="C197" s="197">
        <v>265.44561682925212</v>
      </c>
      <c r="D197" s="97">
        <v>265.44561682925212</v>
      </c>
      <c r="E197" s="97">
        <v>0</v>
      </c>
      <c r="F197" s="97">
        <v>0</v>
      </c>
      <c r="G197" s="97">
        <v>0</v>
      </c>
      <c r="H197" s="97">
        <v>0</v>
      </c>
      <c r="I197" s="97">
        <v>0</v>
      </c>
      <c r="J197" s="97">
        <v>0</v>
      </c>
    </row>
    <row r="198" spans="1:10" ht="13.15" customHeight="1" x14ac:dyDescent="0.2">
      <c r="A198" s="70">
        <v>34349</v>
      </c>
      <c r="B198" s="184" t="s">
        <v>435</v>
      </c>
      <c r="C198" s="185">
        <v>265.44561682925212</v>
      </c>
      <c r="D198" s="98">
        <v>265.44561682925212</v>
      </c>
      <c r="E198" s="98">
        <v>0</v>
      </c>
      <c r="F198" s="98">
        <v>0</v>
      </c>
      <c r="G198" s="98">
        <v>0</v>
      </c>
      <c r="H198" s="98">
        <v>0</v>
      </c>
      <c r="I198" s="98">
        <v>0</v>
      </c>
      <c r="J198" s="98">
        <v>0</v>
      </c>
    </row>
    <row r="199" spans="1:10" ht="13.15" customHeight="1" x14ac:dyDescent="0.2">
      <c r="A199" s="70"/>
      <c r="B199" s="184"/>
      <c r="C199" s="185">
        <v>0</v>
      </c>
      <c r="D199" s="98">
        <v>0</v>
      </c>
      <c r="E199" s="98">
        <v>0</v>
      </c>
      <c r="F199" s="98">
        <v>0</v>
      </c>
      <c r="G199" s="98">
        <v>0</v>
      </c>
      <c r="H199" s="98">
        <v>0</v>
      </c>
      <c r="I199" s="98">
        <v>0</v>
      </c>
      <c r="J199" s="98">
        <v>0</v>
      </c>
    </row>
    <row r="200" spans="1:10" s="58" customFormat="1" ht="13.15" customHeight="1" x14ac:dyDescent="0.2">
      <c r="A200" s="69">
        <v>38</v>
      </c>
      <c r="B200" s="206" t="s">
        <v>459</v>
      </c>
      <c r="C200" s="196">
        <v>2654.4561682925209</v>
      </c>
      <c r="D200" s="102">
        <v>2654.4561682925209</v>
      </c>
      <c r="E200" s="102">
        <v>0</v>
      </c>
      <c r="F200" s="102">
        <v>0</v>
      </c>
      <c r="G200" s="102">
        <v>0</v>
      </c>
      <c r="H200" s="102">
        <v>0</v>
      </c>
      <c r="I200" s="102">
        <v>0</v>
      </c>
      <c r="J200" s="102">
        <v>0</v>
      </c>
    </row>
    <row r="201" spans="1:10" ht="13.15" customHeight="1" x14ac:dyDescent="0.2">
      <c r="A201" s="99">
        <v>3833</v>
      </c>
      <c r="B201" s="215" t="s">
        <v>436</v>
      </c>
      <c r="C201" s="197">
        <v>0</v>
      </c>
      <c r="D201" s="97">
        <v>0</v>
      </c>
      <c r="E201" s="97">
        <v>0</v>
      </c>
      <c r="F201" s="97">
        <v>0</v>
      </c>
      <c r="G201" s="97">
        <v>0</v>
      </c>
      <c r="H201" s="97">
        <v>0</v>
      </c>
      <c r="I201" s="97">
        <v>0</v>
      </c>
      <c r="J201" s="97">
        <v>0</v>
      </c>
    </row>
    <row r="202" spans="1:10" ht="13.15" customHeight="1" x14ac:dyDescent="0.2">
      <c r="A202" s="70">
        <v>38331</v>
      </c>
      <c r="B202" s="184" t="s">
        <v>436</v>
      </c>
      <c r="C202" s="185">
        <v>0</v>
      </c>
      <c r="D202" s="91">
        <v>0</v>
      </c>
      <c r="E202" s="91">
        <v>0</v>
      </c>
      <c r="F202" s="91">
        <v>0</v>
      </c>
      <c r="G202" s="91">
        <v>0</v>
      </c>
      <c r="H202" s="91">
        <v>0</v>
      </c>
      <c r="I202" s="91">
        <v>0</v>
      </c>
      <c r="J202" s="91">
        <v>0</v>
      </c>
    </row>
    <row r="203" spans="1:10" ht="13.15" customHeight="1" x14ac:dyDescent="0.2">
      <c r="A203" s="99">
        <v>3834</v>
      </c>
      <c r="B203" s="215" t="s">
        <v>457</v>
      </c>
      <c r="C203" s="197">
        <v>2654.4561682925209</v>
      </c>
      <c r="D203" s="97">
        <v>2654.4561682925209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</row>
    <row r="204" spans="1:10" ht="13.15" customHeight="1" x14ac:dyDescent="0.2">
      <c r="A204" s="70">
        <v>38341</v>
      </c>
      <c r="B204" s="184" t="s">
        <v>456</v>
      </c>
      <c r="C204" s="185">
        <v>2654.4561682925209</v>
      </c>
      <c r="D204" s="98">
        <v>2654.4561682925209</v>
      </c>
      <c r="E204" s="98">
        <v>0</v>
      </c>
      <c r="F204" s="98">
        <v>0</v>
      </c>
      <c r="G204" s="98">
        <v>0</v>
      </c>
      <c r="H204" s="98">
        <v>0</v>
      </c>
      <c r="I204" s="98">
        <v>0</v>
      </c>
      <c r="J204" s="98">
        <v>0</v>
      </c>
    </row>
    <row r="205" spans="1:10" ht="13.15" customHeight="1" x14ac:dyDescent="0.2">
      <c r="A205" s="70"/>
      <c r="B205" s="184"/>
      <c r="C205" s="185">
        <v>0</v>
      </c>
      <c r="D205" s="98">
        <v>0</v>
      </c>
      <c r="E205" s="91">
        <v>0</v>
      </c>
      <c r="F205" s="91">
        <v>0</v>
      </c>
      <c r="G205" s="91">
        <v>0</v>
      </c>
      <c r="H205" s="91">
        <v>0</v>
      </c>
      <c r="I205" s="91">
        <v>0</v>
      </c>
      <c r="J205" s="91">
        <v>0</v>
      </c>
    </row>
    <row r="206" spans="1:10" s="58" customFormat="1" ht="13.15" customHeight="1" x14ac:dyDescent="0.2">
      <c r="A206" s="68">
        <v>4</v>
      </c>
      <c r="B206" s="203" t="s">
        <v>317</v>
      </c>
      <c r="C206" s="193">
        <v>884066.6268498241</v>
      </c>
      <c r="D206" s="82">
        <v>0</v>
      </c>
      <c r="E206" s="82">
        <v>0</v>
      </c>
      <c r="F206" s="82">
        <v>809609.13132921886</v>
      </c>
      <c r="G206" s="82">
        <v>0</v>
      </c>
      <c r="H206" s="82">
        <v>0</v>
      </c>
      <c r="I206" s="82">
        <v>0</v>
      </c>
      <c r="J206" s="82">
        <v>74457.495520605211</v>
      </c>
    </row>
    <row r="207" spans="1:10" s="58" customFormat="1" ht="13.15" customHeight="1" x14ac:dyDescent="0.2">
      <c r="A207" s="201"/>
      <c r="B207" s="220"/>
      <c r="C207" s="221">
        <v>0</v>
      </c>
      <c r="D207" s="202">
        <v>0</v>
      </c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</row>
    <row r="208" spans="1:10" s="58" customFormat="1" ht="24.75" customHeight="1" x14ac:dyDescent="0.2">
      <c r="A208" s="69">
        <v>41</v>
      </c>
      <c r="B208" s="206" t="s">
        <v>538</v>
      </c>
      <c r="C208" s="196">
        <v>13272.280841462605</v>
      </c>
      <c r="D208" s="102">
        <v>0</v>
      </c>
      <c r="E208" s="102">
        <v>0</v>
      </c>
      <c r="F208" s="102">
        <v>0</v>
      </c>
      <c r="G208" s="102">
        <v>0</v>
      </c>
      <c r="H208" s="102">
        <v>0</v>
      </c>
      <c r="I208" s="102">
        <v>0</v>
      </c>
      <c r="J208" s="102">
        <v>13272.280841462605</v>
      </c>
    </row>
    <row r="209" spans="1:10" s="58" customFormat="1" ht="15" customHeight="1" x14ac:dyDescent="0.2">
      <c r="A209" s="99">
        <v>4124</v>
      </c>
      <c r="B209" s="218" t="s">
        <v>540</v>
      </c>
      <c r="C209" s="197">
        <v>13272.280841462605</v>
      </c>
      <c r="D209" s="97">
        <v>0</v>
      </c>
      <c r="E209" s="97">
        <v>0</v>
      </c>
      <c r="F209" s="97">
        <v>0</v>
      </c>
      <c r="G209" s="97">
        <v>0</v>
      </c>
      <c r="H209" s="97">
        <v>0</v>
      </c>
      <c r="I209" s="97">
        <v>0</v>
      </c>
      <c r="J209" s="97">
        <v>13272.280841462605</v>
      </c>
    </row>
    <row r="210" spans="1:10" ht="13.15" customHeight="1" x14ac:dyDescent="0.2">
      <c r="A210" s="70">
        <v>41241</v>
      </c>
      <c r="B210" s="184" t="s">
        <v>539</v>
      </c>
      <c r="C210" s="185">
        <v>13272.280841462605</v>
      </c>
      <c r="D210" s="91">
        <v>0</v>
      </c>
      <c r="E210" s="91">
        <v>0</v>
      </c>
      <c r="F210" s="91">
        <v>0</v>
      </c>
      <c r="G210" s="91">
        <v>0</v>
      </c>
      <c r="H210" s="91">
        <v>0</v>
      </c>
      <c r="I210" s="91">
        <v>0</v>
      </c>
      <c r="J210" s="91">
        <v>13272.280841462605</v>
      </c>
    </row>
    <row r="211" spans="1:10" ht="13.15" customHeight="1" x14ac:dyDescent="0.2">
      <c r="A211" s="70"/>
      <c r="B211" s="184"/>
      <c r="C211" s="185">
        <v>0</v>
      </c>
      <c r="D211" s="91">
        <v>0</v>
      </c>
      <c r="E211" s="91">
        <v>0</v>
      </c>
      <c r="F211" s="91">
        <v>0</v>
      </c>
      <c r="G211" s="91">
        <v>0</v>
      </c>
      <c r="H211" s="91">
        <v>0</v>
      </c>
      <c r="I211" s="91">
        <v>0</v>
      </c>
      <c r="J211" s="91">
        <v>0</v>
      </c>
    </row>
    <row r="212" spans="1:10" s="58" customFormat="1" ht="13.15" customHeight="1" x14ac:dyDescent="0.2">
      <c r="A212" s="69">
        <v>42</v>
      </c>
      <c r="B212" s="206" t="s">
        <v>460</v>
      </c>
      <c r="C212" s="196">
        <v>857522.06516689889</v>
      </c>
      <c r="D212" s="102">
        <v>0</v>
      </c>
      <c r="E212" s="102">
        <v>0</v>
      </c>
      <c r="F212" s="102">
        <v>0</v>
      </c>
      <c r="G212" s="102">
        <v>0</v>
      </c>
      <c r="H212" s="102">
        <v>0</v>
      </c>
      <c r="I212" s="102">
        <v>0</v>
      </c>
      <c r="J212" s="102">
        <v>47912.933837680001</v>
      </c>
    </row>
    <row r="213" spans="1:10" ht="13.15" customHeight="1" x14ac:dyDescent="0.2">
      <c r="A213" s="99">
        <v>4212</v>
      </c>
      <c r="B213" s="218" t="s">
        <v>553</v>
      </c>
      <c r="C213" s="1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</row>
    <row r="214" spans="1:10" ht="13.15" customHeight="1" x14ac:dyDescent="0.2">
      <c r="A214" s="70" t="s">
        <v>461</v>
      </c>
      <c r="B214" s="184" t="s">
        <v>554</v>
      </c>
      <c r="C214" s="185">
        <v>0</v>
      </c>
      <c r="D214" s="91">
        <v>0</v>
      </c>
      <c r="E214" s="91">
        <v>0</v>
      </c>
      <c r="F214" s="91">
        <v>0</v>
      </c>
      <c r="G214" s="91">
        <v>0</v>
      </c>
      <c r="H214" s="91">
        <v>0</v>
      </c>
      <c r="I214" s="91">
        <v>0</v>
      </c>
      <c r="J214" s="91">
        <v>0</v>
      </c>
    </row>
    <row r="215" spans="1:10" ht="13.15" customHeight="1" x14ac:dyDescent="0.2">
      <c r="A215" s="99">
        <v>4221</v>
      </c>
      <c r="B215" s="218" t="s">
        <v>490</v>
      </c>
      <c r="C215" s="197">
        <v>3981.6842524387812</v>
      </c>
      <c r="D215" s="97">
        <v>0</v>
      </c>
      <c r="E215" s="97">
        <v>0</v>
      </c>
      <c r="F215" s="97">
        <v>0</v>
      </c>
      <c r="G215" s="97">
        <v>0</v>
      </c>
      <c r="H215" s="97">
        <v>0</v>
      </c>
      <c r="I215" s="97">
        <v>0</v>
      </c>
      <c r="J215" s="97">
        <v>3981.6842524387812</v>
      </c>
    </row>
    <row r="216" spans="1:10" ht="13.15" customHeight="1" x14ac:dyDescent="0.2">
      <c r="A216" s="61">
        <v>42211</v>
      </c>
      <c r="B216" s="205" t="s">
        <v>529</v>
      </c>
      <c r="C216" s="185">
        <v>2654.4561682925209</v>
      </c>
      <c r="D216" s="91">
        <v>0</v>
      </c>
      <c r="E216" s="91">
        <v>0</v>
      </c>
      <c r="F216" s="91">
        <v>0</v>
      </c>
      <c r="G216" s="91">
        <v>0</v>
      </c>
      <c r="H216" s="91">
        <v>0</v>
      </c>
      <c r="I216" s="91">
        <v>0</v>
      </c>
      <c r="J216" s="91">
        <v>2654.4561682925209</v>
      </c>
    </row>
    <row r="217" spans="1:10" ht="13.15" customHeight="1" x14ac:dyDescent="0.2">
      <c r="A217" s="61">
        <v>42212</v>
      </c>
      <c r="B217" s="205" t="s">
        <v>315</v>
      </c>
      <c r="C217" s="185">
        <v>1327.2280841462605</v>
      </c>
      <c r="D217" s="91">
        <v>0</v>
      </c>
      <c r="E217" s="91">
        <v>0</v>
      </c>
      <c r="F217" s="91">
        <v>0</v>
      </c>
      <c r="G217" s="91">
        <v>0</v>
      </c>
      <c r="H217" s="91">
        <v>0</v>
      </c>
      <c r="I217" s="91">
        <v>0</v>
      </c>
      <c r="J217" s="91">
        <v>1327.2280841462605</v>
      </c>
    </row>
    <row r="218" spans="1:10" ht="13.15" customHeight="1" x14ac:dyDescent="0.2">
      <c r="A218" s="99">
        <v>4222</v>
      </c>
      <c r="B218" s="218" t="s">
        <v>286</v>
      </c>
      <c r="C218" s="197">
        <v>2389.0105514632687</v>
      </c>
      <c r="D218" s="97">
        <v>0</v>
      </c>
      <c r="E218" s="97">
        <v>0</v>
      </c>
      <c r="F218" s="97">
        <v>0</v>
      </c>
      <c r="G218" s="97">
        <v>0</v>
      </c>
      <c r="H218" s="97">
        <v>0</v>
      </c>
      <c r="I218" s="97">
        <v>0</v>
      </c>
      <c r="J218" s="97">
        <v>2389.0105514632687</v>
      </c>
    </row>
    <row r="219" spans="1:10" ht="13.15" customHeight="1" x14ac:dyDescent="0.2">
      <c r="A219" s="70" t="s">
        <v>465</v>
      </c>
      <c r="B219" s="184" t="s">
        <v>466</v>
      </c>
      <c r="C219" s="185">
        <v>663.61404207313024</v>
      </c>
      <c r="D219" s="98">
        <v>0</v>
      </c>
      <c r="E219" s="91">
        <v>0</v>
      </c>
      <c r="F219" s="91">
        <v>0</v>
      </c>
      <c r="G219" s="91">
        <v>0</v>
      </c>
      <c r="H219" s="91">
        <v>0</v>
      </c>
      <c r="I219" s="91">
        <v>0</v>
      </c>
      <c r="J219" s="91">
        <v>663.61404207313024</v>
      </c>
    </row>
    <row r="220" spans="1:10" ht="13.15" customHeight="1" x14ac:dyDescent="0.2">
      <c r="A220" s="70" t="s">
        <v>467</v>
      </c>
      <c r="B220" s="184" t="s">
        <v>468</v>
      </c>
      <c r="C220" s="185">
        <v>398.16842524387812</v>
      </c>
      <c r="D220" s="98">
        <v>0</v>
      </c>
      <c r="E220" s="91">
        <v>0</v>
      </c>
      <c r="F220" s="91">
        <v>0</v>
      </c>
      <c r="G220" s="91">
        <v>0</v>
      </c>
      <c r="H220" s="91">
        <v>0</v>
      </c>
      <c r="I220" s="91">
        <v>0</v>
      </c>
      <c r="J220" s="91">
        <v>398.16842524387812</v>
      </c>
    </row>
    <row r="221" spans="1:10" ht="13.15" customHeight="1" x14ac:dyDescent="0.2">
      <c r="A221" s="70" t="s">
        <v>469</v>
      </c>
      <c r="B221" s="184" t="s">
        <v>470</v>
      </c>
      <c r="C221" s="185">
        <v>0</v>
      </c>
      <c r="D221" s="98">
        <v>0</v>
      </c>
      <c r="E221" s="91">
        <v>0</v>
      </c>
      <c r="F221" s="91">
        <v>0</v>
      </c>
      <c r="G221" s="91">
        <v>0</v>
      </c>
      <c r="H221" s="91">
        <v>0</v>
      </c>
      <c r="I221" s="91">
        <v>0</v>
      </c>
      <c r="J221" s="91">
        <v>0</v>
      </c>
    </row>
    <row r="222" spans="1:10" ht="13.15" customHeight="1" x14ac:dyDescent="0.2">
      <c r="A222" s="70" t="s">
        <v>463</v>
      </c>
      <c r="B222" s="184" t="s">
        <v>464</v>
      </c>
      <c r="C222" s="185">
        <v>1327.2280841462605</v>
      </c>
      <c r="D222" s="98">
        <v>0</v>
      </c>
      <c r="E222" s="91">
        <v>0</v>
      </c>
      <c r="F222" s="91">
        <v>0</v>
      </c>
      <c r="G222" s="91">
        <v>0</v>
      </c>
      <c r="H222" s="91">
        <v>0</v>
      </c>
      <c r="I222" s="91">
        <v>0</v>
      </c>
      <c r="J222" s="91">
        <v>1327.2280841462605</v>
      </c>
    </row>
    <row r="223" spans="1:10" ht="13.15" customHeight="1" x14ac:dyDescent="0.2">
      <c r="A223" s="99">
        <v>4223</v>
      </c>
      <c r="B223" s="218" t="s">
        <v>287</v>
      </c>
      <c r="C223" s="197">
        <v>0</v>
      </c>
      <c r="D223" s="97">
        <v>0</v>
      </c>
      <c r="E223" s="97">
        <v>0</v>
      </c>
      <c r="F223" s="97">
        <v>0</v>
      </c>
      <c r="G223" s="97">
        <v>0</v>
      </c>
      <c r="H223" s="97">
        <v>0</v>
      </c>
      <c r="I223" s="97">
        <v>0</v>
      </c>
      <c r="J223" s="97">
        <v>0</v>
      </c>
    </row>
    <row r="224" spans="1:10" ht="13.15" customHeight="1" x14ac:dyDescent="0.2">
      <c r="A224" s="70" t="s">
        <v>471</v>
      </c>
      <c r="B224" s="184" t="s">
        <v>472</v>
      </c>
      <c r="C224" s="185">
        <v>0</v>
      </c>
      <c r="D224" s="98">
        <v>0</v>
      </c>
      <c r="E224" s="91">
        <v>0</v>
      </c>
      <c r="F224" s="91">
        <v>0</v>
      </c>
      <c r="G224" s="91">
        <v>0</v>
      </c>
      <c r="H224" s="91">
        <v>0</v>
      </c>
      <c r="I224" s="91">
        <v>0</v>
      </c>
      <c r="J224" s="91">
        <v>0</v>
      </c>
    </row>
    <row r="225" spans="1:10" ht="13.15" customHeight="1" x14ac:dyDescent="0.2">
      <c r="A225" s="70" t="s">
        <v>473</v>
      </c>
      <c r="B225" s="184" t="s">
        <v>474</v>
      </c>
      <c r="C225" s="185">
        <v>0</v>
      </c>
      <c r="D225" s="98">
        <v>0</v>
      </c>
      <c r="E225" s="91">
        <v>0</v>
      </c>
      <c r="F225" s="91">
        <v>0</v>
      </c>
      <c r="G225" s="91">
        <v>0</v>
      </c>
      <c r="H225" s="91">
        <v>0</v>
      </c>
      <c r="I225" s="91">
        <v>0</v>
      </c>
      <c r="J225" s="91">
        <v>0</v>
      </c>
    </row>
    <row r="226" spans="1:10" ht="13.15" customHeight="1" x14ac:dyDescent="0.2">
      <c r="A226" s="70" t="s">
        <v>475</v>
      </c>
      <c r="B226" s="184" t="s">
        <v>476</v>
      </c>
      <c r="C226" s="185">
        <v>0</v>
      </c>
      <c r="D226" s="98">
        <v>0</v>
      </c>
      <c r="E226" s="91">
        <v>0</v>
      </c>
      <c r="F226" s="91">
        <v>0</v>
      </c>
      <c r="G226" s="91">
        <v>0</v>
      </c>
      <c r="H226" s="91">
        <v>0</v>
      </c>
      <c r="I226" s="91">
        <v>0</v>
      </c>
      <c r="J226" s="91">
        <v>0</v>
      </c>
    </row>
    <row r="227" spans="1:10" ht="13.15" customHeight="1" x14ac:dyDescent="0.2">
      <c r="A227" s="70" t="s">
        <v>477</v>
      </c>
      <c r="B227" s="184" t="s">
        <v>478</v>
      </c>
      <c r="C227" s="185">
        <v>0</v>
      </c>
      <c r="D227" s="98">
        <v>0</v>
      </c>
      <c r="E227" s="91">
        <v>0</v>
      </c>
      <c r="F227" s="91">
        <v>0</v>
      </c>
      <c r="G227" s="91">
        <v>0</v>
      </c>
      <c r="H227" s="91">
        <v>0</v>
      </c>
      <c r="I227" s="91">
        <v>0</v>
      </c>
      <c r="J227" s="91">
        <v>0</v>
      </c>
    </row>
    <row r="228" spans="1:10" ht="13.15" customHeight="1" x14ac:dyDescent="0.2">
      <c r="A228" s="99">
        <v>4224</v>
      </c>
      <c r="B228" s="218" t="s">
        <v>288</v>
      </c>
      <c r="C228" s="197">
        <v>40480.456566460947</v>
      </c>
      <c r="D228" s="97">
        <v>0</v>
      </c>
      <c r="E228" s="97">
        <v>0</v>
      </c>
      <c r="F228" s="97">
        <v>0</v>
      </c>
      <c r="G228" s="97">
        <v>0</v>
      </c>
      <c r="H228" s="97">
        <v>0</v>
      </c>
      <c r="I228" s="97">
        <v>0</v>
      </c>
      <c r="J228" s="97">
        <v>40480.456566460947</v>
      </c>
    </row>
    <row r="229" spans="1:10" ht="13.15" customHeight="1" x14ac:dyDescent="0.2">
      <c r="A229" s="61">
        <v>42241</v>
      </c>
      <c r="B229" s="205" t="s">
        <v>302</v>
      </c>
      <c r="C229" s="185">
        <v>40480.456566460947</v>
      </c>
      <c r="D229" s="91">
        <v>0</v>
      </c>
      <c r="E229" s="91">
        <v>0</v>
      </c>
      <c r="F229" s="91">
        <v>0</v>
      </c>
      <c r="G229" s="91">
        <v>0</v>
      </c>
      <c r="H229" s="91">
        <v>0</v>
      </c>
      <c r="I229" s="91">
        <v>0</v>
      </c>
      <c r="J229" s="91">
        <v>40480.456566460947</v>
      </c>
    </row>
    <row r="230" spans="1:10" ht="13.15" customHeight="1" x14ac:dyDescent="0.2">
      <c r="A230" s="61">
        <v>42242</v>
      </c>
      <c r="B230" s="205" t="s">
        <v>303</v>
      </c>
      <c r="C230" s="185">
        <v>0</v>
      </c>
      <c r="D230" s="91">
        <v>0</v>
      </c>
      <c r="E230" s="91">
        <v>0</v>
      </c>
      <c r="F230" s="91">
        <v>0</v>
      </c>
      <c r="G230" s="91">
        <v>0</v>
      </c>
      <c r="H230" s="91">
        <v>0</v>
      </c>
      <c r="I230" s="91">
        <v>0</v>
      </c>
      <c r="J230" s="91">
        <v>0</v>
      </c>
    </row>
    <row r="231" spans="1:10" ht="13.15" customHeight="1" x14ac:dyDescent="0.2">
      <c r="A231" s="99">
        <v>4227</v>
      </c>
      <c r="B231" s="218" t="s">
        <v>289</v>
      </c>
      <c r="C231" s="197">
        <v>1061.7824673170085</v>
      </c>
      <c r="D231" s="97">
        <v>0</v>
      </c>
      <c r="E231" s="97">
        <v>0</v>
      </c>
      <c r="F231" s="97">
        <v>0</v>
      </c>
      <c r="G231" s="97">
        <v>0</v>
      </c>
      <c r="H231" s="97">
        <v>0</v>
      </c>
      <c r="I231" s="97">
        <v>0</v>
      </c>
      <c r="J231" s="97">
        <v>1061.7824673170085</v>
      </c>
    </row>
    <row r="232" spans="1:10" ht="13.15" customHeight="1" x14ac:dyDescent="0.2">
      <c r="A232" s="70" t="s">
        <v>479</v>
      </c>
      <c r="B232" s="216" t="s">
        <v>480</v>
      </c>
      <c r="C232" s="185">
        <v>1061.7824673170085</v>
      </c>
      <c r="D232" s="98">
        <v>0</v>
      </c>
      <c r="E232" s="91">
        <v>0</v>
      </c>
      <c r="F232" s="91">
        <v>0</v>
      </c>
      <c r="G232" s="91">
        <v>0</v>
      </c>
      <c r="H232" s="91">
        <v>0</v>
      </c>
      <c r="I232" s="91">
        <v>0</v>
      </c>
      <c r="J232" s="91">
        <v>1061.7824673170085</v>
      </c>
    </row>
    <row r="233" spans="1:10" ht="13.15" customHeight="1" x14ac:dyDescent="0.2">
      <c r="A233" s="70" t="s">
        <v>481</v>
      </c>
      <c r="B233" s="216" t="s">
        <v>482</v>
      </c>
      <c r="C233" s="185">
        <v>0</v>
      </c>
      <c r="D233" s="98">
        <v>0</v>
      </c>
      <c r="E233" s="91">
        <v>0</v>
      </c>
      <c r="F233" s="91">
        <v>0</v>
      </c>
      <c r="G233" s="91">
        <v>0</v>
      </c>
      <c r="H233" s="91">
        <v>0</v>
      </c>
      <c r="I233" s="91">
        <v>0</v>
      </c>
      <c r="J233" s="91">
        <v>0</v>
      </c>
    </row>
    <row r="234" spans="1:10" ht="13.15" customHeight="1" x14ac:dyDescent="0.2">
      <c r="A234" s="99">
        <v>4231</v>
      </c>
      <c r="B234" s="218" t="s">
        <v>483</v>
      </c>
      <c r="C234" s="197">
        <v>809609.13132921886</v>
      </c>
      <c r="D234" s="97">
        <v>0</v>
      </c>
      <c r="E234" s="97">
        <v>0</v>
      </c>
      <c r="F234" s="97">
        <v>809609.13132921886</v>
      </c>
      <c r="G234" s="97">
        <v>0</v>
      </c>
      <c r="H234" s="97">
        <v>0</v>
      </c>
      <c r="I234" s="97">
        <v>0</v>
      </c>
      <c r="J234" s="97">
        <v>0</v>
      </c>
    </row>
    <row r="235" spans="1:10" ht="13.15" customHeight="1" x14ac:dyDescent="0.2">
      <c r="A235" s="70" t="s">
        <v>484</v>
      </c>
      <c r="B235" s="216" t="s">
        <v>513</v>
      </c>
      <c r="C235" s="185">
        <v>0</v>
      </c>
      <c r="D235" s="98">
        <v>0</v>
      </c>
      <c r="E235" s="91">
        <v>0</v>
      </c>
      <c r="F235" s="91">
        <v>0</v>
      </c>
      <c r="G235" s="91">
        <v>0</v>
      </c>
      <c r="H235" s="91">
        <v>0</v>
      </c>
      <c r="I235" s="91">
        <v>0</v>
      </c>
      <c r="J235" s="91">
        <v>0</v>
      </c>
    </row>
    <row r="236" spans="1:10" ht="13.15" customHeight="1" x14ac:dyDescent="0.2">
      <c r="A236" s="70" t="s">
        <v>485</v>
      </c>
      <c r="B236" s="216" t="s">
        <v>541</v>
      </c>
      <c r="C236" s="185">
        <v>809609.13132921886</v>
      </c>
      <c r="D236" s="98">
        <v>0</v>
      </c>
      <c r="E236" s="91">
        <v>0</v>
      </c>
      <c r="F236" s="91">
        <v>809609.13132921886</v>
      </c>
      <c r="G236" s="91">
        <v>0</v>
      </c>
      <c r="H236" s="91">
        <v>0</v>
      </c>
      <c r="I236" s="91">
        <v>0</v>
      </c>
      <c r="J236" s="91">
        <v>0</v>
      </c>
    </row>
    <row r="237" spans="1:10" ht="13.15" customHeight="1" x14ac:dyDescent="0.2">
      <c r="A237" s="99">
        <v>4263</v>
      </c>
      <c r="B237" s="218" t="s">
        <v>322</v>
      </c>
      <c r="C237" s="197">
        <v>0</v>
      </c>
      <c r="D237" s="97">
        <v>0</v>
      </c>
      <c r="E237" s="97">
        <v>0</v>
      </c>
      <c r="F237" s="97">
        <v>0</v>
      </c>
      <c r="G237" s="97">
        <v>0</v>
      </c>
      <c r="H237" s="97">
        <v>0</v>
      </c>
      <c r="I237" s="97">
        <v>0</v>
      </c>
      <c r="J237" s="97">
        <v>0</v>
      </c>
    </row>
    <row r="238" spans="1:10" ht="13.15" customHeight="1" x14ac:dyDescent="0.2">
      <c r="A238" s="61">
        <v>42637</v>
      </c>
      <c r="B238" s="205" t="s">
        <v>536</v>
      </c>
      <c r="C238" s="185">
        <v>0</v>
      </c>
      <c r="D238" s="91">
        <v>0</v>
      </c>
      <c r="E238" s="91">
        <v>0</v>
      </c>
      <c r="F238" s="91">
        <v>0</v>
      </c>
      <c r="G238" s="91">
        <v>0</v>
      </c>
      <c r="H238" s="91">
        <v>0</v>
      </c>
      <c r="I238" s="91">
        <v>0</v>
      </c>
      <c r="J238" s="91">
        <v>0</v>
      </c>
    </row>
    <row r="239" spans="1:10" ht="13.15" customHeight="1" x14ac:dyDescent="0.2">
      <c r="A239" s="267"/>
      <c r="B239" s="205"/>
      <c r="C239" s="185">
        <v>0</v>
      </c>
      <c r="D239" s="91">
        <v>0</v>
      </c>
      <c r="E239" s="91">
        <v>0</v>
      </c>
      <c r="F239" s="91">
        <v>0</v>
      </c>
      <c r="G239" s="91">
        <v>0</v>
      </c>
      <c r="H239" s="91">
        <v>0</v>
      </c>
      <c r="I239" s="91">
        <v>0</v>
      </c>
      <c r="J239" s="91">
        <v>0</v>
      </c>
    </row>
    <row r="240" spans="1:10" ht="13.15" customHeight="1" x14ac:dyDescent="0.2">
      <c r="A240" s="272">
        <v>45</v>
      </c>
      <c r="B240" s="273" t="s">
        <v>559</v>
      </c>
      <c r="C240" s="274">
        <v>13272.280841462605</v>
      </c>
      <c r="D240" s="275">
        <v>0</v>
      </c>
      <c r="E240" s="275">
        <v>0</v>
      </c>
      <c r="F240" s="275">
        <v>0</v>
      </c>
      <c r="G240" s="275">
        <v>0</v>
      </c>
      <c r="H240" s="275">
        <v>0</v>
      </c>
      <c r="I240" s="275">
        <v>0</v>
      </c>
      <c r="J240" s="275">
        <v>13272.280841462605</v>
      </c>
    </row>
    <row r="241" spans="1:10" ht="13.15" customHeight="1" x14ac:dyDescent="0.2">
      <c r="A241" s="270">
        <v>4531</v>
      </c>
      <c r="B241" s="271" t="s">
        <v>526</v>
      </c>
      <c r="C241" s="265">
        <v>13272.280841462605</v>
      </c>
      <c r="D241" s="266">
        <v>0</v>
      </c>
      <c r="E241" s="266">
        <v>0</v>
      </c>
      <c r="F241" s="266">
        <v>0</v>
      </c>
      <c r="G241" s="266">
        <v>0</v>
      </c>
      <c r="H241" s="266">
        <v>0</v>
      </c>
      <c r="I241" s="266">
        <v>0</v>
      </c>
      <c r="J241" s="266">
        <v>13272.280841462605</v>
      </c>
    </row>
    <row r="242" spans="1:10" ht="13.15" customHeight="1" x14ac:dyDescent="0.2">
      <c r="A242" s="267">
        <v>45311</v>
      </c>
      <c r="B242" s="205" t="s">
        <v>560</v>
      </c>
      <c r="C242" s="185">
        <v>13272.280841462605</v>
      </c>
      <c r="D242" s="91">
        <v>0</v>
      </c>
      <c r="E242" s="91">
        <v>0</v>
      </c>
      <c r="F242" s="91">
        <v>0</v>
      </c>
      <c r="G242" s="91">
        <v>0</v>
      </c>
      <c r="H242" s="91">
        <v>0</v>
      </c>
      <c r="I242" s="91">
        <v>0</v>
      </c>
      <c r="J242" s="91">
        <v>13272.280841462605</v>
      </c>
    </row>
    <row r="243" spans="1:10" ht="13.15" customHeight="1" x14ac:dyDescent="0.2">
      <c r="A243" s="267"/>
      <c r="B243" s="205"/>
      <c r="C243" s="185">
        <v>0</v>
      </c>
      <c r="D243" s="91">
        <v>0</v>
      </c>
      <c r="E243" s="91">
        <v>0</v>
      </c>
      <c r="F243" s="91">
        <v>0</v>
      </c>
      <c r="G243" s="91">
        <v>0</v>
      </c>
      <c r="H243" s="91">
        <v>0</v>
      </c>
      <c r="I243" s="91">
        <v>0</v>
      </c>
      <c r="J243" s="91">
        <v>0</v>
      </c>
    </row>
    <row r="244" spans="1:10" ht="13.15" customHeight="1" x14ac:dyDescent="0.2">
      <c r="A244" s="260">
        <v>5</v>
      </c>
      <c r="B244" s="261" t="s">
        <v>546</v>
      </c>
      <c r="C244" s="262">
        <v>35658.371491140751</v>
      </c>
      <c r="D244" s="262">
        <v>0</v>
      </c>
      <c r="E244" s="262">
        <v>0</v>
      </c>
      <c r="F244" s="263">
        <v>0</v>
      </c>
      <c r="G244" s="263">
        <v>0</v>
      </c>
      <c r="H244" s="263">
        <v>0</v>
      </c>
      <c r="I244" s="263">
        <v>0</v>
      </c>
      <c r="J244" s="263">
        <v>35658.371491140751</v>
      </c>
    </row>
    <row r="245" spans="1:10" ht="13.15" customHeight="1" x14ac:dyDescent="0.2">
      <c r="A245" s="264">
        <v>54</v>
      </c>
      <c r="B245" s="199" t="s">
        <v>547</v>
      </c>
      <c r="C245" s="265">
        <v>35658.371491140751</v>
      </c>
      <c r="D245" s="265">
        <v>0</v>
      </c>
      <c r="E245" s="265">
        <v>0</v>
      </c>
      <c r="F245" s="266">
        <v>0</v>
      </c>
      <c r="G245" s="266">
        <v>0</v>
      </c>
      <c r="H245" s="266">
        <v>0</v>
      </c>
      <c r="I245" s="266">
        <v>0</v>
      </c>
      <c r="J245" s="266">
        <v>35658.371491140751</v>
      </c>
    </row>
    <row r="246" spans="1:10" ht="24" customHeight="1" x14ac:dyDescent="0.2">
      <c r="A246" s="183">
        <v>54433</v>
      </c>
      <c r="B246" s="184" t="s">
        <v>548</v>
      </c>
      <c r="C246" s="185">
        <v>35658.371491140751</v>
      </c>
      <c r="D246" s="185">
        <v>0</v>
      </c>
      <c r="E246" s="185">
        <v>0</v>
      </c>
      <c r="F246" s="91">
        <v>0</v>
      </c>
      <c r="G246" s="91">
        <v>0</v>
      </c>
      <c r="H246" s="91">
        <v>0</v>
      </c>
      <c r="I246" s="91">
        <v>0</v>
      </c>
      <c r="J246" s="91">
        <v>35658.371491140751</v>
      </c>
    </row>
    <row r="247" spans="1:10" ht="13.15" customHeight="1" x14ac:dyDescent="0.2">
      <c r="A247" s="258"/>
      <c r="B247" s="259"/>
      <c r="C247" s="198"/>
      <c r="D247" s="249"/>
      <c r="E247" s="249"/>
      <c r="F247" s="249"/>
      <c r="G247" s="249"/>
      <c r="H247" s="249"/>
      <c r="I247" s="249"/>
      <c r="J247" s="249"/>
    </row>
    <row r="248" spans="1:10" ht="17.45" customHeight="1" x14ac:dyDescent="0.2">
      <c r="A248" s="65" t="s">
        <v>558</v>
      </c>
      <c r="E248" s="78"/>
      <c r="F248" s="78"/>
      <c r="G248" s="78"/>
      <c r="H248" s="78"/>
      <c r="I248" s="78"/>
      <c r="J248" s="78"/>
    </row>
    <row r="249" spans="1:10" ht="12.75" x14ac:dyDescent="0.2">
      <c r="A249" s="57"/>
      <c r="B249" s="58"/>
      <c r="E249" s="78"/>
      <c r="F249" s="78"/>
      <c r="G249" s="63" t="s">
        <v>332</v>
      </c>
      <c r="H249" s="78"/>
      <c r="I249" s="78"/>
      <c r="J249" s="78"/>
    </row>
    <row r="250" spans="1:10" ht="12.75" x14ac:dyDescent="0.2">
      <c r="A250" s="58"/>
      <c r="B250" s="58"/>
      <c r="E250" s="78"/>
      <c r="F250" s="78"/>
      <c r="G250" s="63" t="s">
        <v>555</v>
      </c>
      <c r="H250" s="78"/>
      <c r="I250" s="78"/>
      <c r="J250" s="78"/>
    </row>
    <row r="251" spans="1:10" x14ac:dyDescent="0.2">
      <c r="A251" s="58"/>
      <c r="B251" s="58"/>
      <c r="D251" s="79"/>
    </row>
  </sheetData>
  <mergeCells count="3">
    <mergeCell ref="B5:H5"/>
    <mergeCell ref="B6:H6"/>
    <mergeCell ref="D8:J8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3" fitToHeight="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5</vt:i4>
      </vt:variant>
    </vt:vector>
  </HeadingPairs>
  <TitlesOfParts>
    <vt:vector size="9" baseType="lpstr">
      <vt:lpstr>FINANCIJSKI PLAN ZA 2012 G.</vt:lpstr>
      <vt:lpstr>List3</vt:lpstr>
      <vt:lpstr>PLAN 2019.-3.rebalans-ZADNJE </vt:lpstr>
      <vt:lpstr>Financijski plan za 2023.</vt:lpstr>
      <vt:lpstr>'Financijski plan za 2023.'!Ispis_naslova</vt:lpstr>
      <vt:lpstr>'PLAN 2019.-3.rebalans-ZADNJE '!Ispis_naslova</vt:lpstr>
      <vt:lpstr>'FINANCIJSKI PLAN ZA 2012 G.'!Podrucje_ispisa</vt:lpstr>
      <vt:lpstr>'Financijski plan za 2023.'!Podrucje_ispisa</vt:lpstr>
      <vt:lpstr>'PLAN 2019.-3.rebalans-ZADNJE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Željko</dc:creator>
  <cp:lastModifiedBy>User</cp:lastModifiedBy>
  <cp:lastPrinted>2022-10-05T07:02:24Z</cp:lastPrinted>
  <dcterms:created xsi:type="dcterms:W3CDTF">2012-02-06T08:55:24Z</dcterms:created>
  <dcterms:modified xsi:type="dcterms:W3CDTF">2022-10-25T09:45:23Z</dcterms:modified>
</cp:coreProperties>
</file>