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Area" localSheetId="0">'OPĆI DIO'!$A$2:$H$26</definedName>
    <definedName name="_xlnm.Print_Area" localSheetId="1">'PLAN PRIHODA'!$A$1:$H$47</definedName>
    <definedName name="_xlnm.Print_Area" localSheetId="2">'PLAN RASHODA I IZDATAKA'!$A$1:$L$72</definedName>
    <definedName name="_xlnm.Print_Titles" localSheetId="1">'PLAN PRIHODA'!$1:$1</definedName>
    <definedName name="_xlnm.Print_Titles" localSheetId="2">'PLAN RASHODA I IZDATAKA'!$1:$2</definedName>
  </definedNames>
  <calcPr fullCalcOnLoad="1"/>
</workbook>
</file>

<file path=xl/sharedStrings.xml><?xml version="1.0" encoding="utf-8"?>
<sst xmlns="http://schemas.openxmlformats.org/spreadsheetml/2006/main" count="145" uniqueCount="85">
  <si>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</si>
  <si>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</si>
  <si>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</si>
  <si>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</si>
  <si>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</si>
  <si>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</si>
  <si>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</si>
  <si>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</si>
  <si>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</si>
  <si>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</si>
  <si>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</si>
  <si>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</si>
  <si>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</si>
  <si>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</si>
  <si>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</si>
  <si>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</si>
  <si>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</si>
  <si>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</si>
  <si>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</si>
  <si>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</si>
  <si>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</si>
  <si>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</si>
  <si>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</si>
  <si>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</si>
  <si>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</si>
  <si>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</si>
  <si>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</si>
  <si>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</si>
  <si>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</si>
  <si>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</si>
  <si>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</si>
  <si>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</si>
  <si>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</si>
  <si>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</si>
  <si>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</si>
  <si>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</si>
  <si>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</si>
  <si>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</si>
  <si>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</si>
  <si>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</si>
  <si>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A</t>
  </si>
  <si>
    <t>K</t>
  </si>
  <si>
    <t>PRIHODI OD PRODAJE NEFINANCIJSKE IMOVINE</t>
  </si>
  <si>
    <t>Prihodi od prodaje  nefinancijske imovine i nadoknade šteta s osnova osiguranja</t>
  </si>
  <si>
    <t>Ukupno prihodi i primici za 2018.</t>
  </si>
  <si>
    <t>Ukupno prihodi i primici za 2019.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</si>
  <si>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</si>
  <si>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</si>
  <si>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</si>
  <si>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</si>
  <si>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</si>
  <si>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ZAVOD ZA HITNU MEDICINU ZADARSKE ŽUPANIJE</t>
  </si>
  <si>
    <t>Program 2512</t>
  </si>
  <si>
    <t>Naziv aktivnosti - 040-09-2512-01 Administracija i upravljanje</t>
  </si>
  <si>
    <t>Naziv aktivnosti - 040-09-00-2512-02 Investicijsko i tekuće održavanje</t>
  </si>
  <si>
    <t>Naziv aktivnosti - 040-09-00-2512-03 Investicijsko ulaganje</t>
  </si>
  <si>
    <t>Naziv aktivnosti - 040-090-00-2514-02 Dodatni timovi u turističkoj sezoni</t>
  </si>
  <si>
    <t>Program 4303 Razvojni programi</t>
  </si>
  <si>
    <t>Naziv projekta - T4303-03 - Specijalističko usavršavanje doktora medicine</t>
  </si>
  <si>
    <t>Doprinosi za obvezno zdravstveno osig.</t>
  </si>
  <si>
    <t>Doprinosi za obvezno zdravstveno osig.zaštite zdravlja na radu</t>
  </si>
  <si>
    <t>Doprinosi za obvezno osig.u slučaju nezaposlenosti</t>
  </si>
  <si>
    <t>Naziv aktivnosti - 040-090-00-2514-03 Mreža hitne medicine-Gračac</t>
  </si>
  <si>
    <t>Program 2514 Unaprjeđenje zdravstvene zaštite i zdravlja</t>
  </si>
  <si>
    <t>Prijevozna sredstva u cestovnom prometu</t>
  </si>
  <si>
    <t>Naknade trošk.osobama izvan radnog odn.</t>
  </si>
  <si>
    <t xml:space="preserve">Ostali rashodi   </t>
  </si>
  <si>
    <t>Kazne, penali i naknade štete</t>
  </si>
  <si>
    <t>Nematerijalna proizvedena imovina</t>
  </si>
  <si>
    <t>Dodatna ulaganja na prijevoznim sredst.</t>
  </si>
  <si>
    <t xml:space="preserve"> FINANCIJSKI PLAN ZAVODA ZA HITNU MEDICINU ZADARSKE ŽUPANIJE ZA 2022. I                                                                                                                                                  PROJEKCIJA PLANA ZA  2023. I 2024. GODINU</t>
  </si>
  <si>
    <t xml:space="preserve">Financijski plan 2022.
</t>
  </si>
  <si>
    <t>Projekcija plana
za 2023.</t>
  </si>
  <si>
    <t>Projekcija plana 
za 2024.</t>
  </si>
  <si>
    <t>PLANA PRIHODA I PRIMITAKA</t>
  </si>
  <si>
    <t>2022.</t>
  </si>
  <si>
    <t>2023.</t>
  </si>
  <si>
    <t>2024.</t>
  </si>
  <si>
    <t>FINANCIJSKI PLAN ZA 2022.</t>
  </si>
  <si>
    <t>PROJEKCIJA PLANA ZA 2023.</t>
  </si>
  <si>
    <t>PROJEKCIJA PLANA ZA 2024.</t>
  </si>
  <si>
    <t>Izdaci za otplatu glavnice primljenih kredita i zajmova</t>
  </si>
  <si>
    <t>Otplata glavnice po financijskom leasingu od tuzemnih kreditnih institucija izvan javnog sektora</t>
  </si>
  <si>
    <t>Naziv aktivnosti -040-090-00-2512-03 Investicijsko ulaganje</t>
  </si>
  <si>
    <t xml:space="preserve"> 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</si>
</sst>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kn&quot;\ #,##0;\-&quot;kn&quot;\ #,##0"/>
    <numFmt numFmtId="167" formatCode="&quot;kn&quot;\ #,##0;[Red]\-&quot;kn&quot;\ #,##0"/>
    <numFmt numFmtId="168" formatCode="&quot;kn&quot;\ #,##0.00;\-&quot;kn&quot;\ #,##0.00"/>
    <numFmt numFmtId="169" formatCode="&quot;kn&quot;\ #,##0.00;[Red]\-&quot;kn&quot;\ #,##0.00"/>
    <numFmt numFmtId="170" formatCode="_-&quot;kn&quot;\ * #,##0_-;\-&quot;kn&quot;\ * #,##0_-;_-&quot;kn&quot;\ * &quot;-&quot;_-;_-@_-"/>
    <numFmt numFmtId="171" formatCode="_-&quot;kn&quot;\ * #,##0.00_-;\-&quot;kn&quot;\ * #,##0.00_-;_-&quot;kn&quot;\ 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4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6" fillId="34" borderId="1" applyNumberFormat="0" applyAlignment="0" applyProtection="0"/>
    <xf numFmtId="0" fontId="7" fillId="35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1" applyNumberFormat="0" applyAlignment="0" applyProtection="0"/>
    <xf numFmtId="0" fontId="51" fillId="36" borderId="0" applyNumberFormat="0" applyBorder="0" applyAlignment="0" applyProtection="0"/>
    <xf numFmtId="0" fontId="51" fillId="37" borderId="0" applyNumberFormat="0" applyBorder="0" applyAlignment="0" applyProtection="0"/>
    <xf numFmtId="0" fontId="51" fillId="38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2" fillId="42" borderId="6" applyNumberFormat="0" applyAlignment="0" applyProtection="0"/>
    <xf numFmtId="0" fontId="15" fillId="0" borderId="7" applyNumberFormat="0" applyFill="0" applyAlignment="0" applyProtection="0"/>
    <xf numFmtId="0" fontId="53" fillId="43" borderId="0" applyNumberFormat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4" borderId="0" applyNumberFormat="0" applyBorder="0" applyAlignment="0" applyProtection="0"/>
    <xf numFmtId="0" fontId="50" fillId="0" borderId="0">
      <alignment/>
      <protection/>
    </xf>
    <xf numFmtId="0" fontId="0" fillId="4" borderId="11" applyNumberFormat="0" applyFont="0" applyAlignment="0" applyProtection="0"/>
    <xf numFmtId="0" fontId="17" fillId="34" borderId="12" applyNumberFormat="0" applyAlignment="0" applyProtection="0"/>
    <xf numFmtId="9" fontId="1" fillId="0" borderId="0" applyFont="0" applyFill="0" applyBorder="0" applyAlignment="0" applyProtection="0"/>
    <xf numFmtId="0" fontId="58" fillId="0" borderId="13" applyNumberFormat="0" applyFill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6" applyNumberFormat="0" applyAlignment="0" applyProtection="0"/>
    <xf numFmtId="0" fontId="15" fillId="0" borderId="0" applyNumberFormat="0" applyFill="0" applyBorder="0" applyAlignment="0" applyProtection="0"/>
  </cellStyleXfs>
  <cellXfs count="157">
    <xf numFmtId="0" fontId="0" fillId="0" borderId="0" xfId="0" applyNumberFormat="1" applyFill="1" applyBorder="1" applyAlignment="1" applyProtection="1">
      <alignment/>
      <protection/>
    </xf>
    <xf numFmtId="0" fontId="37" fillId="7" borderId="17" xfId="0" applyNumberFormat="1" applyFont="1" applyFill="1" applyBorder="1" applyAlignment="1" applyProtection="1">
      <alignment horizontal="left" wrapText="1"/>
      <protection/>
    </xf>
    <xf numFmtId="0" fontId="38" fillId="7" borderId="18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34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8" xfId="0" applyNumberFormat="1" applyFont="1" applyBorder="1" applyAlignment="1">
      <alignment wrapText="1"/>
    </xf>
    <xf numFmtId="1" fontId="21" fillId="0" borderId="33" xfId="0" applyNumberFormat="1" applyFont="1" applyBorder="1" applyAlignment="1">
      <alignment wrapText="1"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1" fontId="22" fillId="0" borderId="38" xfId="0" applyNumberFormat="1" applyFont="1" applyBorder="1" applyAlignment="1">
      <alignment wrapText="1"/>
    </xf>
    <xf numFmtId="3" fontId="21" fillId="0" borderId="39" xfId="0" applyNumberFormat="1" applyFont="1" applyBorder="1" applyAlignment="1">
      <alignment/>
    </xf>
    <xf numFmtId="3" fontId="21" fillId="0" borderId="38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 quotePrefix="1">
      <alignment horizontal="left" vertical="center" wrapText="1"/>
    </xf>
    <xf numFmtId="0" fontId="30" fillId="0" borderId="18" xfId="0" applyFont="1" applyBorder="1" applyAlignment="1" quotePrefix="1">
      <alignment horizontal="center" vertical="center" wrapText="1"/>
    </xf>
    <xf numFmtId="0" fontId="27" fillId="0" borderId="18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17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left" wrapText="1"/>
    </xf>
    <xf numFmtId="0" fontId="34" fillId="0" borderId="18" xfId="0" applyFont="1" applyBorder="1" applyAlignment="1" quotePrefix="1">
      <alignment horizontal="center" wrapText="1"/>
    </xf>
    <xf numFmtId="0" fontId="34" fillId="0" borderId="18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1" xfId="0" applyFont="1" applyBorder="1" applyAlignment="1">
      <alignment horizontal="center" vertical="center" wrapText="1"/>
    </xf>
    <xf numFmtId="3" fontId="34" fillId="0" borderId="24" xfId="0" applyNumberFormat="1" applyFont="1" applyBorder="1" applyAlignment="1">
      <alignment horizontal="right"/>
    </xf>
    <xf numFmtId="3" fontId="34" fillId="0" borderId="24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4" xfId="0" applyNumberFormat="1" applyFont="1" applyFill="1" applyBorder="1" applyAlignment="1" applyProtection="1">
      <alignment horizontal="center" vertical="center" wrapText="1"/>
      <protection/>
    </xf>
    <xf numFmtId="1" fontId="22" fillId="47" borderId="19" xfId="0" applyNumberFormat="1" applyFont="1" applyFill="1" applyBorder="1" applyAlignment="1">
      <alignment horizontal="right" vertical="top" wrapText="1"/>
    </xf>
    <xf numFmtId="1" fontId="22" fillId="47" borderId="41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1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17" xfId="0" applyFont="1" applyFill="1" applyBorder="1" applyAlignment="1">
      <alignment horizontal="left"/>
    </xf>
    <xf numFmtId="3" fontId="34" fillId="7" borderId="24" xfId="0" applyNumberFormat="1" applyFont="1" applyFill="1" applyBorder="1" applyAlignment="1">
      <alignment horizontal="right"/>
    </xf>
    <xf numFmtId="3" fontId="34" fillId="7" borderId="24" xfId="0" applyNumberFormat="1" applyFont="1" applyFill="1" applyBorder="1" applyAlignment="1" applyProtection="1">
      <alignment horizontal="right" wrapText="1"/>
      <protection/>
    </xf>
    <xf numFmtId="0" fontId="21" fillId="7" borderId="18" xfId="0" applyNumberFormat="1" applyFont="1" applyFill="1" applyBorder="1" applyAlignment="1" applyProtection="1">
      <alignment/>
      <protection/>
    </xf>
    <xf numFmtId="3" fontId="34" fillId="0" borderId="24" xfId="0" applyNumberFormat="1" applyFont="1" applyFill="1" applyBorder="1" applyAlignment="1">
      <alignment horizontal="right"/>
    </xf>
    <xf numFmtId="3" fontId="34" fillId="48" borderId="17" xfId="0" applyNumberFormat="1" applyFont="1" applyFill="1" applyBorder="1" applyAlignment="1" quotePrefix="1">
      <alignment horizontal="right"/>
    </xf>
    <xf numFmtId="3" fontId="34" fillId="48" borderId="24" xfId="0" applyNumberFormat="1" applyFont="1" applyFill="1" applyBorder="1" applyAlignment="1" applyProtection="1">
      <alignment horizontal="right" wrapText="1"/>
      <protection/>
    </xf>
    <xf numFmtId="3" fontId="34" fillId="7" borderId="17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63" fillId="0" borderId="0" xfId="0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3" fontId="21" fillId="0" borderId="32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wrapText="1"/>
    </xf>
    <xf numFmtId="3" fontId="21" fillId="0" borderId="21" xfId="0" applyNumberFormat="1" applyFont="1" applyBorder="1" applyAlignment="1">
      <alignment vertical="center" wrapText="1"/>
    </xf>
    <xf numFmtId="0" fontId="64" fillId="0" borderId="0" xfId="0" applyNumberFormat="1" applyFont="1" applyFill="1" applyBorder="1" applyAlignment="1" applyProtection="1">
      <alignment wrapText="1"/>
      <protection/>
    </xf>
    <xf numFmtId="0" fontId="64" fillId="0" borderId="0" xfId="0" applyNumberFormat="1" applyFont="1" applyFill="1" applyBorder="1" applyAlignment="1" applyProtection="1">
      <alignment vertical="center"/>
      <protection/>
    </xf>
    <xf numFmtId="4" fontId="27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21" fillId="7" borderId="18" xfId="0" applyNumberFormat="1" applyFont="1" applyFill="1" applyBorder="1" applyAlignment="1" applyProtection="1">
      <alignment/>
      <protection/>
    </xf>
    <xf numFmtId="0" fontId="37" fillId="0" borderId="17" xfId="0" applyNumberFormat="1" applyFont="1" applyFill="1" applyBorder="1" applyAlignment="1" applyProtection="1">
      <alignment horizontal="left" wrapText="1"/>
      <protection/>
    </xf>
    <xf numFmtId="0" fontId="38" fillId="0" borderId="18" xfId="0" applyNumberFormat="1" applyFont="1" applyFill="1" applyBorder="1" applyAlignment="1" applyProtection="1">
      <alignment wrapText="1"/>
      <protection/>
    </xf>
    <xf numFmtId="0" fontId="21" fillId="0" borderId="18" xfId="0" applyNumberFormat="1" applyFont="1" applyFill="1" applyBorder="1" applyAlignment="1" applyProtection="1">
      <alignment/>
      <protection/>
    </xf>
    <xf numFmtId="0" fontId="37" fillId="0" borderId="17" xfId="0" applyFont="1" applyFill="1" applyBorder="1" applyAlignment="1" quotePrefix="1">
      <alignment horizontal="left"/>
    </xf>
    <xf numFmtId="0" fontId="37" fillId="0" borderId="17" xfId="0" applyNumberFormat="1" applyFont="1" applyFill="1" applyBorder="1" applyAlignment="1" applyProtection="1" quotePrefix="1">
      <alignment horizontal="left" wrapText="1"/>
      <protection/>
    </xf>
    <xf numFmtId="0" fontId="21" fillId="0" borderId="18" xfId="0" applyNumberFormat="1" applyFont="1" applyFill="1" applyBorder="1" applyAlignment="1" applyProtection="1">
      <alignment wrapText="1"/>
      <protection/>
    </xf>
    <xf numFmtId="0" fontId="37" fillId="0" borderId="17" xfId="0" applyFont="1" applyBorder="1" applyAlignment="1" quotePrefix="1">
      <alignment horizontal="left"/>
    </xf>
    <xf numFmtId="0" fontId="37" fillId="7" borderId="17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48" borderId="17" xfId="0" applyNumberFormat="1" applyFont="1" applyFill="1" applyBorder="1" applyAlignment="1" applyProtection="1">
      <alignment horizontal="left" wrapText="1"/>
      <protection/>
    </xf>
    <xf numFmtId="0" fontId="34" fillId="48" borderId="18" xfId="0" applyNumberFormat="1" applyFont="1" applyFill="1" applyBorder="1" applyAlignment="1" applyProtection="1">
      <alignment horizontal="left" wrapText="1"/>
      <protection/>
    </xf>
    <xf numFmtId="0" fontId="34" fillId="48" borderId="42" xfId="0" applyNumberFormat="1" applyFont="1" applyFill="1" applyBorder="1" applyAlignment="1" applyProtection="1">
      <alignment horizontal="left" wrapText="1"/>
      <protection/>
    </xf>
    <xf numFmtId="0" fontId="34" fillId="7" borderId="17" xfId="0" applyNumberFormat="1" applyFont="1" applyFill="1" applyBorder="1" applyAlignment="1" applyProtection="1">
      <alignment horizontal="left" wrapText="1"/>
      <protection/>
    </xf>
    <xf numFmtId="0" fontId="34" fillId="7" borderId="18" xfId="0" applyNumberFormat="1" applyFont="1" applyFill="1" applyBorder="1" applyAlignment="1" applyProtection="1">
      <alignment horizontal="left" wrapText="1"/>
      <protection/>
    </xf>
    <xf numFmtId="0" fontId="34" fillId="7" borderId="42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9" xfId="0" applyNumberFormat="1" applyFont="1" applyBorder="1" applyAlignment="1">
      <alignment horizontal="center"/>
    </xf>
    <xf numFmtId="3" fontId="22" fillId="0" borderId="43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9" xfId="0" applyFont="1" applyFill="1" applyBorder="1" applyAlignment="1">
      <alignment horizontal="center" vertical="center"/>
    </xf>
    <xf numFmtId="0" fontId="38" fillId="0" borderId="43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4" xfId="0" applyNumberFormat="1" applyFont="1" applyFill="1" applyBorder="1" applyAlignment="1" applyProtection="1" quotePrefix="1">
      <alignment horizontal="left" wrapText="1"/>
      <protection/>
    </xf>
    <xf numFmtId="0" fontId="35" fillId="0" borderId="44" xfId="0" applyNumberFormat="1" applyFont="1" applyFill="1" applyBorder="1" applyAlignment="1" applyProtection="1">
      <alignment wrapText="1"/>
      <protection/>
    </xf>
    <xf numFmtId="0" fontId="28" fillId="0" borderId="44" xfId="0" applyNumberFormat="1" applyFont="1" applyFill="1" applyBorder="1" applyAlignment="1" applyProtection="1">
      <alignment horizontal="center" vertical="center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21</xdr:row>
      <xdr:rowOff>19050</xdr:rowOff>
    </xdr:from>
    <xdr:to>
      <xdr:col>1</xdr:col>
      <xdr:colOff>0</xdr:colOff>
      <xdr:row>23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21</xdr:row>
      <xdr:rowOff>19050</xdr:rowOff>
    </xdr:from>
    <xdr:to>
      <xdr:col>0</xdr:col>
      <xdr:colOff>1057275</xdr:colOff>
      <xdr:row>23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162550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1</xdr:col>
      <xdr:colOff>0</xdr:colOff>
      <xdr:row>37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35</xdr:row>
      <xdr:rowOff>19050</xdr:rowOff>
    </xdr:from>
    <xdr:to>
      <xdr:col>0</xdr:col>
      <xdr:colOff>1057275</xdr:colOff>
      <xdr:row>37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9916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2" width="4.28125" style="15" customWidth="1"/>
    <col min="3" max="3" width="5.57421875" style="15" customWidth="1"/>
    <col min="4" max="4" width="5.28125" style="91" customWidth="1"/>
    <col min="5" max="5" width="44.7109375" style="15" customWidth="1"/>
    <col min="6" max="6" width="15.8515625" style="15" customWidth="1"/>
    <col min="7" max="7" width="17.28125" style="15" customWidth="1"/>
    <col min="8" max="8" width="16.7109375" style="15" customWidth="1"/>
    <col min="9" max="9" width="11.421875" style="15" customWidth="1"/>
    <col min="10" max="10" width="16.28125" style="15" bestFit="1" customWidth="1"/>
    <col min="11" max="11" width="21.7109375" style="15" bestFit="1" customWidth="1"/>
    <col min="12" max="16384" width="11.421875" style="15" customWidth="1"/>
  </cols>
  <sheetData>
    <row r="2" spans="1:8" ht="15">
      <c r="A2" s="5"/>
      <c r="B2" s="5"/>
      <c r="C2" s="5"/>
      <c r="D2" s="5"/>
      <c r="E2" s="5"/>
      <c r="F2" s="5"/>
      <c r="G2" s="5"/>
      <c r="H2" s="5"/>
    </row>
    <row r="3" spans="1:8" ht="48" customHeight="1">
      <c r="A3" s="4" t="s">
        <v>70</v>
      </c>
      <c r="B3" s="4"/>
      <c r="C3" s="4"/>
      <c r="D3" s="4"/>
      <c r="E3" s="4"/>
      <c r="F3" s="4"/>
      <c r="G3" s="4"/>
      <c r="H3" s="4"/>
    </row>
    <row r="4" spans="1:8" s="78" customFormat="1" ht="26.25" customHeight="1">
      <c r="A4" s="4" t="s">
        <v>37</v>
      </c>
      <c r="B4" s="4"/>
      <c r="C4" s="4"/>
      <c r="D4" s="4"/>
      <c r="E4" s="4"/>
      <c r="F4" s="4"/>
      <c r="G4" s="3"/>
      <c r="H4" s="3"/>
    </row>
    <row r="5" spans="1:5" ht="9.75" customHeight="1">
      <c r="A5" s="79"/>
      <c r="B5" s="80"/>
      <c r="C5" s="80"/>
      <c r="D5" s="80"/>
      <c r="E5" s="80"/>
    </row>
    <row r="6" spans="1:9" ht="39.75" customHeight="1">
      <c r="A6" s="81"/>
      <c r="B6" s="82"/>
      <c r="C6" s="82"/>
      <c r="D6" s="83"/>
      <c r="E6" s="84"/>
      <c r="F6" s="85" t="s">
        <v>71</v>
      </c>
      <c r="G6" s="86" t="s">
        <v>72</v>
      </c>
      <c r="H6" s="86" t="s">
        <v>73</v>
      </c>
      <c r="I6" s="87"/>
    </row>
    <row r="7" spans="1:9" ht="27.75" customHeight="1">
      <c r="A7" s="1" t="s">
        <v>38</v>
      </c>
      <c r="B7" s="2"/>
      <c r="C7" s="2"/>
      <c r="D7" s="2"/>
      <c r="E7" s="128"/>
      <c r="F7" s="105">
        <v>57004070</v>
      </c>
      <c r="G7" s="105">
        <v>56410151</v>
      </c>
      <c r="H7" s="105">
        <v>56686672</v>
      </c>
      <c r="I7" s="102"/>
    </row>
    <row r="8" spans="1:8" ht="22.5" customHeight="1">
      <c r="A8" s="129" t="s">
        <v>0</v>
      </c>
      <c r="B8" s="130"/>
      <c r="C8" s="130"/>
      <c r="D8" s="130"/>
      <c r="E8" s="131"/>
      <c r="F8" s="108">
        <v>55304070</v>
      </c>
      <c r="G8" s="108">
        <f>F8*(1+2%)</f>
        <v>56410151.4</v>
      </c>
      <c r="H8" s="105">
        <f>F8*(1+2.5%)</f>
        <v>56686671.74999999</v>
      </c>
    </row>
    <row r="9" spans="1:8" ht="22.5" customHeight="1">
      <c r="A9" s="132" t="s">
        <v>42</v>
      </c>
      <c r="B9" s="131"/>
      <c r="C9" s="131"/>
      <c r="D9" s="131"/>
      <c r="E9" s="131"/>
      <c r="F9" s="108"/>
      <c r="G9" s="108"/>
      <c r="H9" s="108"/>
    </row>
    <row r="10" spans="1:8" ht="22.5" customHeight="1">
      <c r="A10" s="104" t="s">
        <v>39</v>
      </c>
      <c r="B10" s="107"/>
      <c r="C10" s="107"/>
      <c r="D10" s="107"/>
      <c r="E10" s="107"/>
      <c r="F10" s="105">
        <f>+F11+F12</f>
        <v>57504070</v>
      </c>
      <c r="G10" s="105">
        <v>56410151</v>
      </c>
      <c r="H10" s="105">
        <f>+H11+H12</f>
        <v>56686672</v>
      </c>
    </row>
    <row r="11" spans="1:10" ht="22.5" customHeight="1">
      <c r="A11" s="133" t="s">
        <v>1</v>
      </c>
      <c r="B11" s="130"/>
      <c r="C11" s="130"/>
      <c r="D11" s="130"/>
      <c r="E11" s="134"/>
      <c r="F11" s="108">
        <v>55400070</v>
      </c>
      <c r="G11" s="108">
        <v>55709745</v>
      </c>
      <c r="H11" s="108">
        <v>55986266</v>
      </c>
      <c r="I11" s="68"/>
      <c r="J11" s="68"/>
    </row>
    <row r="12" spans="1:11" ht="22.5" customHeight="1">
      <c r="A12" s="135" t="s">
        <v>47</v>
      </c>
      <c r="B12" s="131"/>
      <c r="C12" s="131"/>
      <c r="D12" s="131"/>
      <c r="E12" s="131"/>
      <c r="F12" s="88">
        <v>2104000</v>
      </c>
      <c r="G12" s="88">
        <v>700406</v>
      </c>
      <c r="H12" s="89">
        <v>700406</v>
      </c>
      <c r="I12" s="68"/>
      <c r="J12" s="68"/>
      <c r="K12" s="68"/>
    </row>
    <row r="13" spans="1:10" ht="22.5" customHeight="1">
      <c r="A13" s="136" t="s">
        <v>2</v>
      </c>
      <c r="B13" s="2"/>
      <c r="C13" s="2"/>
      <c r="D13" s="2"/>
      <c r="E13" s="2"/>
      <c r="F13" s="106">
        <f>+F7-F10</f>
        <v>-500000</v>
      </c>
      <c r="G13" s="106">
        <f>+G7-G10</f>
        <v>0</v>
      </c>
      <c r="H13" s="106">
        <f>+H7-H10</f>
        <v>0</v>
      </c>
      <c r="J13" s="68"/>
    </row>
    <row r="14" spans="1:8" ht="17.25" customHeight="1">
      <c r="A14" s="4"/>
      <c r="B14" s="137"/>
      <c r="C14" s="137"/>
      <c r="D14" s="137"/>
      <c r="E14" s="137"/>
      <c r="F14" s="138"/>
      <c r="G14" s="138"/>
      <c r="H14" s="138"/>
    </row>
    <row r="15" spans="1:10" ht="42" customHeight="1">
      <c r="A15" s="81"/>
      <c r="B15" s="82"/>
      <c r="C15" s="82"/>
      <c r="D15" s="83"/>
      <c r="E15" s="84"/>
      <c r="F15" s="85" t="s">
        <v>71</v>
      </c>
      <c r="G15" s="86" t="s">
        <v>72</v>
      </c>
      <c r="H15" s="86" t="s">
        <v>73</v>
      </c>
      <c r="J15" s="68"/>
    </row>
    <row r="16" spans="1:10" ht="30.75" customHeight="1">
      <c r="A16" s="139" t="s">
        <v>48</v>
      </c>
      <c r="B16" s="140"/>
      <c r="C16" s="140"/>
      <c r="D16" s="140"/>
      <c r="E16" s="141"/>
      <c r="F16" s="109">
        <v>500000</v>
      </c>
      <c r="G16" s="109"/>
      <c r="H16" s="110"/>
      <c r="J16" s="68"/>
    </row>
    <row r="17" spans="1:10" ht="34.5" customHeight="1">
      <c r="A17" s="142" t="s">
        <v>49</v>
      </c>
      <c r="B17" s="143"/>
      <c r="C17" s="143"/>
      <c r="D17" s="143"/>
      <c r="E17" s="144"/>
      <c r="F17" s="111">
        <v>500000</v>
      </c>
      <c r="G17" s="111"/>
      <c r="H17" s="106"/>
      <c r="J17" s="68"/>
    </row>
    <row r="18" spans="1:10" s="73" customFormat="1" ht="16.5" customHeight="1">
      <c r="A18" s="147"/>
      <c r="B18" s="137"/>
      <c r="C18" s="137"/>
      <c r="D18" s="137"/>
      <c r="E18" s="137"/>
      <c r="F18" s="138"/>
      <c r="G18" s="138"/>
      <c r="H18" s="138"/>
      <c r="J18" s="112"/>
    </row>
    <row r="19" spans="1:11" s="73" customFormat="1" ht="45" customHeight="1">
      <c r="A19" s="81"/>
      <c r="B19" s="82"/>
      <c r="C19" s="82"/>
      <c r="D19" s="83"/>
      <c r="E19" s="84"/>
      <c r="F19" s="85" t="s">
        <v>71</v>
      </c>
      <c r="G19" s="86" t="s">
        <v>72</v>
      </c>
      <c r="H19" s="86" t="s">
        <v>73</v>
      </c>
      <c r="J19" s="112"/>
      <c r="K19" s="112"/>
    </row>
    <row r="20" spans="1:10" s="73" customFormat="1" ht="22.5" customHeight="1">
      <c r="A20" s="129" t="s">
        <v>3</v>
      </c>
      <c r="B20" s="130"/>
      <c r="C20" s="130"/>
      <c r="D20" s="130"/>
      <c r="E20" s="130"/>
      <c r="F20" s="88">
        <v>1700000</v>
      </c>
      <c r="G20" s="88"/>
      <c r="H20" s="88"/>
      <c r="J20" s="112"/>
    </row>
    <row r="21" spans="1:11" s="73" customFormat="1" ht="20.25" customHeight="1">
      <c r="A21" s="129" t="s">
        <v>4</v>
      </c>
      <c r="B21" s="130"/>
      <c r="C21" s="130"/>
      <c r="D21" s="130"/>
      <c r="E21" s="130"/>
      <c r="F21" s="88">
        <v>150000</v>
      </c>
      <c r="G21" s="88"/>
      <c r="H21" s="88"/>
      <c r="K21" s="73" t="s">
        <v>84</v>
      </c>
    </row>
    <row r="22" spans="1:11" s="73" customFormat="1" ht="22.5" customHeight="1">
      <c r="A22" s="136" t="s">
        <v>5</v>
      </c>
      <c r="B22" s="2"/>
      <c r="C22" s="2"/>
      <c r="D22" s="2"/>
      <c r="E22" s="2"/>
      <c r="F22" s="105">
        <f>F20-F21</f>
        <v>1550000</v>
      </c>
      <c r="G22" s="105"/>
      <c r="H22" s="105"/>
      <c r="J22" s="113"/>
      <c r="K22" s="112"/>
    </row>
    <row r="23" spans="1:8" s="73" customFormat="1" ht="21" customHeight="1">
      <c r="A23" s="147"/>
      <c r="B23" s="137"/>
      <c r="C23" s="137"/>
      <c r="D23" s="137"/>
      <c r="E23" s="137"/>
      <c r="F23" s="138"/>
      <c r="G23" s="138"/>
      <c r="H23" s="138"/>
    </row>
    <row r="24" spans="1:8" s="73" customFormat="1" ht="22.5" customHeight="1">
      <c r="A24" s="133" t="s">
        <v>6</v>
      </c>
      <c r="B24" s="130"/>
      <c r="C24" s="130"/>
      <c r="D24" s="130"/>
      <c r="E24" s="130"/>
      <c r="F24" s="88" t="str">
        <f>IF((F13+F17+F22)&lt;&gt;0,"NESLAGANJE ZBROJA",(F13+F17+F22))</f>
        <v>NESLAGANJE ZBROJA</v>
      </c>
      <c r="G24" s="88">
        <f>IF((G13+G17+G22)&lt;&gt;0,"NESLAGANJE ZBROJA",(G13+G17+G22))</f>
        <v>0</v>
      </c>
      <c r="H24" s="88">
        <f>IF((H13+H17+H22)&lt;&gt;0,"NESLAGANJE ZBROJA",(H13+H17+H22))</f>
        <v>0</v>
      </c>
    </row>
    <row r="25" spans="1:5" s="73" customFormat="1" ht="11.25" customHeight="1">
      <c r="A25" s="90"/>
      <c r="B25" s="80"/>
      <c r="C25" s="80"/>
      <c r="D25" s="80"/>
      <c r="E25" s="80"/>
    </row>
    <row r="26" spans="1:8" ht="42" customHeight="1">
      <c r="A26" s="145" t="s">
        <v>50</v>
      </c>
      <c r="B26" s="146"/>
      <c r="C26" s="146"/>
      <c r="D26" s="146"/>
      <c r="E26" s="146"/>
      <c r="F26" s="146"/>
      <c r="G26" s="146"/>
      <c r="H26" s="146"/>
    </row>
    <row r="27" ht="12.75">
      <c r="E27" s="114"/>
    </row>
    <row r="31" spans="6:8" ht="12.75">
      <c r="F31" s="68"/>
      <c r="G31" s="68"/>
      <c r="H31" s="68"/>
    </row>
    <row r="32" spans="6:8" ht="12.75">
      <c r="F32" s="68"/>
      <c r="G32" s="68"/>
      <c r="H32" s="68"/>
    </row>
    <row r="33" spans="5:8" ht="12.75">
      <c r="E33" s="115"/>
      <c r="F33" s="70"/>
      <c r="G33" s="70"/>
      <c r="H33" s="70"/>
    </row>
    <row r="34" spans="5:8" ht="12.75">
      <c r="E34" s="115"/>
      <c r="F34" s="68"/>
      <c r="G34" s="68"/>
      <c r="H34" s="68"/>
    </row>
    <row r="35" spans="5:8" ht="12.75">
      <c r="E35" s="115"/>
      <c r="F35" s="68"/>
      <c r="G35" s="68"/>
      <c r="H35" s="68"/>
    </row>
    <row r="36" spans="5:8" ht="12.75">
      <c r="E36" s="115"/>
      <c r="F36" s="68"/>
      <c r="G36" s="68"/>
      <c r="H36" s="68"/>
    </row>
    <row r="37" spans="5:8" ht="12.75">
      <c r="E37" s="115"/>
      <c r="F37" s="68"/>
      <c r="G37" s="68"/>
      <c r="H37" s="68"/>
    </row>
    <row r="38" ht="12.75">
      <c r="E38" s="115"/>
    </row>
    <row r="43" ht="12.75">
      <c r="F43" s="68"/>
    </row>
    <row r="44" ht="12.75">
      <c r="F44" s="68"/>
    </row>
    <row r="45" ht="12.75">
      <c r="F45" s="68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2"/>
  <sheetViews>
    <sheetView zoomScalePageLayoutView="0" workbookViewId="0" topLeftCell="A28">
      <selection activeCell="A44" sqref="A44"/>
    </sheetView>
  </sheetViews>
  <sheetFormatPr defaultColWidth="11.421875" defaultRowHeight="12.75"/>
  <cols>
    <col min="1" max="1" width="16.00390625" style="43" customWidth="1"/>
    <col min="2" max="3" width="17.57421875" style="43" customWidth="1"/>
    <col min="4" max="4" width="17.57421875" style="74" customWidth="1"/>
    <col min="5" max="5" width="17.57421875" style="15" customWidth="1"/>
    <col min="6" max="6" width="12.7109375" style="15" customWidth="1"/>
    <col min="7" max="7" width="17.57421875" style="15" customWidth="1"/>
    <col min="8" max="8" width="13.7109375" style="15" customWidth="1"/>
    <col min="9" max="9" width="7.8515625" style="15" customWidth="1"/>
    <col min="10" max="10" width="14.28125" style="15" customWidth="1"/>
    <col min="11" max="11" width="7.8515625" style="15" customWidth="1"/>
    <col min="12" max="16384" width="11.421875" style="15" customWidth="1"/>
  </cols>
  <sheetData>
    <row r="1" spans="1:8" ht="24" customHeight="1">
      <c r="A1" s="4" t="s">
        <v>74</v>
      </c>
      <c r="B1" s="4"/>
      <c r="C1" s="4"/>
      <c r="D1" s="4"/>
      <c r="E1" s="4"/>
      <c r="F1" s="4"/>
      <c r="G1" s="4"/>
      <c r="H1" s="4"/>
    </row>
    <row r="2" spans="1:8" s="6" customFormat="1" ht="13.5" thickBot="1">
      <c r="A2" s="22"/>
      <c r="H2" s="23" t="s">
        <v>7</v>
      </c>
    </row>
    <row r="3" spans="1:8" s="6" customFormat="1" ht="26.25" thickBot="1">
      <c r="A3" s="98" t="s">
        <v>8</v>
      </c>
      <c r="B3" s="151" t="s">
        <v>75</v>
      </c>
      <c r="C3" s="152"/>
      <c r="D3" s="152"/>
      <c r="E3" s="152"/>
      <c r="F3" s="152"/>
      <c r="G3" s="152"/>
      <c r="H3" s="153"/>
    </row>
    <row r="4" spans="1:8" s="6" customFormat="1" ht="90" thickBot="1">
      <c r="A4" s="99" t="s">
        <v>9</v>
      </c>
      <c r="B4" s="24" t="s">
        <v>10</v>
      </c>
      <c r="C4" s="25" t="s">
        <v>11</v>
      </c>
      <c r="D4" s="25" t="s">
        <v>12</v>
      </c>
      <c r="E4" s="25" t="s">
        <v>13</v>
      </c>
      <c r="F4" s="25" t="s">
        <v>14</v>
      </c>
      <c r="G4" s="25" t="s">
        <v>43</v>
      </c>
      <c r="H4" s="26" t="s">
        <v>16</v>
      </c>
    </row>
    <row r="5" spans="1:8" s="6" customFormat="1" ht="12.75">
      <c r="A5" s="8">
        <v>634</v>
      </c>
      <c r="B5" s="9"/>
      <c r="C5" s="10"/>
      <c r="D5" s="11"/>
      <c r="E5" s="12"/>
      <c r="F5" s="12"/>
      <c r="G5" s="13"/>
      <c r="H5" s="14"/>
    </row>
    <row r="6" spans="1:8" s="6" customFormat="1" ht="12.75">
      <c r="A6" s="27">
        <v>638</v>
      </c>
      <c r="B6" s="116"/>
      <c r="C6" s="29"/>
      <c r="D6" s="117"/>
      <c r="E6" s="118">
        <v>300000</v>
      </c>
      <c r="F6" s="118"/>
      <c r="G6" s="119"/>
      <c r="H6" s="120"/>
    </row>
    <row r="7" spans="1:8" s="6" customFormat="1" ht="12.75">
      <c r="A7" s="27">
        <v>641</v>
      </c>
      <c r="B7" s="116"/>
      <c r="C7" s="29">
        <v>2000</v>
      </c>
      <c r="D7" s="117"/>
      <c r="E7" s="118"/>
      <c r="F7" s="118"/>
      <c r="G7" s="119"/>
      <c r="H7" s="120"/>
    </row>
    <row r="8" spans="1:8" s="6" customFormat="1" ht="12.75">
      <c r="A8" s="27">
        <v>651</v>
      </c>
      <c r="B8" s="116"/>
      <c r="C8" s="29"/>
      <c r="D8" s="117"/>
      <c r="E8" s="118"/>
      <c r="F8" s="118"/>
      <c r="G8" s="119"/>
      <c r="H8" s="120"/>
    </row>
    <row r="9" spans="1:8" s="6" customFormat="1" ht="12.75">
      <c r="A9" s="27">
        <v>652</v>
      </c>
      <c r="B9" s="28"/>
      <c r="C9" s="29"/>
      <c r="D9" s="29">
        <v>700000</v>
      </c>
      <c r="E9" s="29"/>
      <c r="F9" s="29"/>
      <c r="G9" s="30">
        <v>300000</v>
      </c>
      <c r="H9" s="31"/>
    </row>
    <row r="10" spans="1:8" s="6" customFormat="1" ht="12.75">
      <c r="A10" s="27">
        <v>653</v>
      </c>
      <c r="B10" s="28"/>
      <c r="C10" s="29"/>
      <c r="D10" s="29"/>
      <c r="E10" s="29"/>
      <c r="F10" s="29"/>
      <c r="G10" s="30"/>
      <c r="H10" s="31"/>
    </row>
    <row r="11" spans="1:8" s="6" customFormat="1" ht="12.75">
      <c r="A11" s="27">
        <v>661</v>
      </c>
      <c r="B11" s="28"/>
      <c r="C11" s="29">
        <v>2000000</v>
      </c>
      <c r="D11" s="29"/>
      <c r="E11" s="29"/>
      <c r="F11" s="29"/>
      <c r="G11" s="30"/>
      <c r="H11" s="31"/>
    </row>
    <row r="12" spans="1:8" s="6" customFormat="1" ht="12.75">
      <c r="A12" s="27">
        <v>663</v>
      </c>
      <c r="B12" s="28"/>
      <c r="C12" s="29"/>
      <c r="D12" s="29"/>
      <c r="E12" s="29"/>
      <c r="F12" s="29"/>
      <c r="G12" s="30"/>
      <c r="H12" s="31"/>
    </row>
    <row r="13" spans="1:8" s="6" customFormat="1" ht="12.75">
      <c r="A13" s="27">
        <v>671</v>
      </c>
      <c r="B13" s="28">
        <v>1429670</v>
      </c>
      <c r="C13" s="29"/>
      <c r="D13" s="29"/>
      <c r="E13" s="29"/>
      <c r="F13" s="29"/>
      <c r="G13" s="30"/>
      <c r="H13" s="31"/>
    </row>
    <row r="14" spans="1:8" s="6" customFormat="1" ht="12.75">
      <c r="A14" s="27">
        <v>673</v>
      </c>
      <c r="B14" s="28"/>
      <c r="C14" s="29"/>
      <c r="D14" s="29">
        <v>50570400</v>
      </c>
      <c r="E14" s="29"/>
      <c r="F14" s="29"/>
      <c r="G14" s="30"/>
      <c r="H14" s="31"/>
    </row>
    <row r="15" spans="1:8" s="6" customFormat="1" ht="12.75">
      <c r="A15" s="27">
        <v>683</v>
      </c>
      <c r="B15" s="28"/>
      <c r="C15" s="29">
        <v>2000</v>
      </c>
      <c r="D15" s="29"/>
      <c r="E15" s="29"/>
      <c r="F15" s="29"/>
      <c r="G15" s="30"/>
      <c r="H15" s="31"/>
    </row>
    <row r="16" spans="1:8" s="6" customFormat="1" ht="12.75">
      <c r="A16" s="27">
        <v>844</v>
      </c>
      <c r="B16" s="28"/>
      <c r="C16" s="29">
        <v>1700000</v>
      </c>
      <c r="D16" s="29"/>
      <c r="E16" s="29"/>
      <c r="F16" s="29"/>
      <c r="G16" s="30"/>
      <c r="H16" s="31"/>
    </row>
    <row r="17" spans="1:8" s="6" customFormat="1" ht="12.75">
      <c r="A17" s="27">
        <v>922</v>
      </c>
      <c r="B17" s="28"/>
      <c r="C17" s="29">
        <v>500000</v>
      </c>
      <c r="D17" s="29">
        <v>0</v>
      </c>
      <c r="E17" s="29"/>
      <c r="F17" s="29"/>
      <c r="G17" s="30"/>
      <c r="H17" s="31"/>
    </row>
    <row r="18" spans="1:8" s="6" customFormat="1" ht="13.5" thickBot="1">
      <c r="A18" s="33"/>
      <c r="B18" s="34"/>
      <c r="C18" s="35"/>
      <c r="D18" s="35"/>
      <c r="E18" s="35"/>
      <c r="F18" s="35"/>
      <c r="G18" s="36"/>
      <c r="H18" s="37"/>
    </row>
    <row r="19" spans="1:8" s="6" customFormat="1" ht="30" customHeight="1" thickBot="1">
      <c r="A19" s="38" t="s">
        <v>17</v>
      </c>
      <c r="B19" s="39">
        <f aca="true" t="shared" si="0" ref="B19:G19">SUM(B5:B17)</f>
        <v>1429670</v>
      </c>
      <c r="C19" s="39">
        <f t="shared" si="0"/>
        <v>4204000</v>
      </c>
      <c r="D19" s="39">
        <f t="shared" si="0"/>
        <v>51270400</v>
      </c>
      <c r="E19" s="39">
        <f t="shared" si="0"/>
        <v>300000</v>
      </c>
      <c r="F19" s="39">
        <f t="shared" si="0"/>
        <v>0</v>
      </c>
      <c r="G19" s="40">
        <f t="shared" si="0"/>
        <v>300000</v>
      </c>
      <c r="H19" s="41">
        <v>0</v>
      </c>
    </row>
    <row r="20" spans="1:8" s="6" customFormat="1" ht="28.5" customHeight="1" thickBot="1">
      <c r="A20" s="38" t="s">
        <v>44</v>
      </c>
      <c r="B20" s="148">
        <f>B19+C19+D19+E19+F19+G19+H19</f>
        <v>57504070</v>
      </c>
      <c r="C20" s="149"/>
      <c r="D20" s="149"/>
      <c r="E20" s="149"/>
      <c r="F20" s="149"/>
      <c r="G20" s="149"/>
      <c r="H20" s="150"/>
    </row>
    <row r="21" spans="1:8" ht="13.5" thickBot="1">
      <c r="A21" s="19"/>
      <c r="B21" s="19"/>
      <c r="C21" s="19"/>
      <c r="D21" s="20"/>
      <c r="E21" s="42"/>
      <c r="H21" s="23"/>
    </row>
    <row r="22" spans="1:8" ht="24" customHeight="1" thickBot="1">
      <c r="A22" s="100" t="s">
        <v>8</v>
      </c>
      <c r="B22" s="151" t="s">
        <v>76</v>
      </c>
      <c r="C22" s="152"/>
      <c r="D22" s="152"/>
      <c r="E22" s="152"/>
      <c r="F22" s="152"/>
      <c r="G22" s="152"/>
      <c r="H22" s="153"/>
    </row>
    <row r="23" spans="1:8" ht="90" thickBot="1">
      <c r="A23" s="101" t="s">
        <v>9</v>
      </c>
      <c r="B23" s="24" t="s">
        <v>10</v>
      </c>
      <c r="C23" s="25" t="s">
        <v>11</v>
      </c>
      <c r="D23" s="25" t="s">
        <v>12</v>
      </c>
      <c r="E23" s="25" t="s">
        <v>13</v>
      </c>
      <c r="F23" s="25" t="s">
        <v>14</v>
      </c>
      <c r="G23" s="25" t="s">
        <v>43</v>
      </c>
      <c r="H23" s="26" t="s">
        <v>16</v>
      </c>
    </row>
    <row r="24" spans="1:8" ht="12.75">
      <c r="A24" s="8">
        <v>63</v>
      </c>
      <c r="B24" s="9"/>
      <c r="C24" s="10"/>
      <c r="D24" s="11"/>
      <c r="E24" s="12">
        <f>E6*(1+2%)</f>
        <v>306000</v>
      </c>
      <c r="F24" s="12"/>
      <c r="G24" s="13"/>
      <c r="H24" s="14"/>
    </row>
    <row r="25" spans="1:8" ht="12.75">
      <c r="A25" s="27">
        <v>64</v>
      </c>
      <c r="B25" s="116"/>
      <c r="C25" s="29">
        <f>C7*(1+2%)</f>
        <v>2040</v>
      </c>
      <c r="D25" s="117"/>
      <c r="E25" s="118"/>
      <c r="F25" s="118"/>
      <c r="G25" s="119"/>
      <c r="H25" s="120"/>
    </row>
    <row r="26" spans="1:8" ht="12.75">
      <c r="A26" s="27">
        <v>65</v>
      </c>
      <c r="B26" s="116"/>
      <c r="C26" s="29"/>
      <c r="D26" s="121">
        <f>D9*(1+2%)</f>
        <v>714000</v>
      </c>
      <c r="E26" s="118"/>
      <c r="F26" s="118"/>
      <c r="G26" s="119">
        <f>G9*(1+2%)</f>
        <v>306000</v>
      </c>
      <c r="H26" s="120"/>
    </row>
    <row r="27" spans="1:8" ht="12.75">
      <c r="A27" s="27">
        <v>66</v>
      </c>
      <c r="B27" s="28"/>
      <c r="C27" s="29">
        <f>C11*(1+2%)</f>
        <v>2040000</v>
      </c>
      <c r="D27" s="29"/>
      <c r="E27" s="29"/>
      <c r="F27" s="29"/>
      <c r="G27" s="30"/>
      <c r="H27" s="31"/>
    </row>
    <row r="28" spans="1:8" ht="12.75">
      <c r="A28" s="27">
        <v>67</v>
      </c>
      <c r="B28" s="28">
        <f>B13*(1+2%)</f>
        <v>1458263.4000000001</v>
      </c>
      <c r="C28" s="29"/>
      <c r="D28" s="29">
        <f>D14*(1+2%)</f>
        <v>51581808</v>
      </c>
      <c r="E28" s="29"/>
      <c r="F28" s="29"/>
      <c r="G28" s="30"/>
      <c r="H28" s="31"/>
    </row>
    <row r="29" spans="1:8" ht="12.75">
      <c r="A29" s="27">
        <v>68</v>
      </c>
      <c r="B29" s="28"/>
      <c r="C29" s="29">
        <f>C15*(1+2%)</f>
        <v>2040</v>
      </c>
      <c r="D29" s="29"/>
      <c r="E29" s="29"/>
      <c r="F29" s="29"/>
      <c r="G29" s="30"/>
      <c r="H29" s="31"/>
    </row>
    <row r="30" spans="1:8" ht="12.75">
      <c r="A30" s="27">
        <v>84</v>
      </c>
      <c r="B30" s="28"/>
      <c r="C30" s="29"/>
      <c r="D30" s="29"/>
      <c r="E30" s="29"/>
      <c r="F30" s="29"/>
      <c r="G30" s="30"/>
      <c r="H30" s="31"/>
    </row>
    <row r="31" spans="1:8" ht="12.75">
      <c r="A31" s="27">
        <v>92</v>
      </c>
      <c r="B31" s="28"/>
      <c r="C31" s="29"/>
      <c r="D31" s="29"/>
      <c r="E31" s="29"/>
      <c r="F31" s="29"/>
      <c r="G31" s="30"/>
      <c r="H31" s="31"/>
    </row>
    <row r="32" spans="1:8" ht="13.5" thickBot="1">
      <c r="A32" s="32"/>
      <c r="B32" s="28"/>
      <c r="C32" s="29"/>
      <c r="D32" s="29"/>
      <c r="E32" s="29"/>
      <c r="F32" s="29"/>
      <c r="G32" s="30"/>
      <c r="H32" s="31"/>
    </row>
    <row r="33" spans="1:8" s="6" customFormat="1" ht="30" customHeight="1" thickBot="1">
      <c r="A33" s="38" t="s">
        <v>17</v>
      </c>
      <c r="B33" s="39">
        <f aca="true" t="shared" si="1" ref="B33:G33">SUM(B24:B31)</f>
        <v>1458263.4000000001</v>
      </c>
      <c r="C33" s="39">
        <f>SUM(C24:C31)</f>
        <v>2044080</v>
      </c>
      <c r="D33" s="39">
        <f t="shared" si="1"/>
        <v>52295808</v>
      </c>
      <c r="E33" s="39">
        <f t="shared" si="1"/>
        <v>306000</v>
      </c>
      <c r="F33" s="39">
        <f t="shared" si="1"/>
        <v>0</v>
      </c>
      <c r="G33" s="40">
        <f t="shared" si="1"/>
        <v>306000</v>
      </c>
      <c r="H33" s="41">
        <v>0</v>
      </c>
    </row>
    <row r="34" spans="1:8" s="6" customFormat="1" ht="28.5" customHeight="1" thickBot="1">
      <c r="A34" s="38" t="s">
        <v>45</v>
      </c>
      <c r="B34" s="148">
        <f>B33+C33+D33+E33+F33+G33+H33</f>
        <v>56410151.4</v>
      </c>
      <c r="C34" s="149"/>
      <c r="D34" s="149"/>
      <c r="E34" s="149"/>
      <c r="F34" s="149"/>
      <c r="G34" s="149"/>
      <c r="H34" s="150"/>
    </row>
    <row r="35" spans="4:5" ht="13.5" thickBot="1">
      <c r="D35" s="44"/>
      <c r="E35" s="45"/>
    </row>
    <row r="36" spans="1:8" ht="26.25" thickBot="1">
      <c r="A36" s="100" t="s">
        <v>8</v>
      </c>
      <c r="B36" s="151" t="s">
        <v>77</v>
      </c>
      <c r="C36" s="152"/>
      <c r="D36" s="152"/>
      <c r="E36" s="152"/>
      <c r="F36" s="152"/>
      <c r="G36" s="152"/>
      <c r="H36" s="153"/>
    </row>
    <row r="37" spans="1:8" ht="90" thickBot="1">
      <c r="A37" s="101" t="s">
        <v>9</v>
      </c>
      <c r="B37" s="24" t="s">
        <v>10</v>
      </c>
      <c r="C37" s="25" t="s">
        <v>11</v>
      </c>
      <c r="D37" s="25" t="s">
        <v>12</v>
      </c>
      <c r="E37" s="25" t="s">
        <v>13</v>
      </c>
      <c r="F37" s="25" t="s">
        <v>14</v>
      </c>
      <c r="G37" s="25" t="s">
        <v>43</v>
      </c>
      <c r="H37" s="26" t="s">
        <v>16</v>
      </c>
    </row>
    <row r="38" spans="1:8" ht="12.75">
      <c r="A38" s="8">
        <v>63</v>
      </c>
      <c r="B38" s="9"/>
      <c r="C38" s="10"/>
      <c r="D38" s="11"/>
      <c r="E38" s="122">
        <f>E6*(1+2.5%)</f>
        <v>307500</v>
      </c>
      <c r="F38" s="12"/>
      <c r="G38" s="13"/>
      <c r="H38" s="14"/>
    </row>
    <row r="39" spans="1:8" ht="12.75">
      <c r="A39" s="27">
        <v>64</v>
      </c>
      <c r="B39" s="28"/>
      <c r="C39" s="29">
        <f>C7*(1+2.5%)</f>
        <v>2050</v>
      </c>
      <c r="D39" s="29"/>
      <c r="E39" s="29"/>
      <c r="F39" s="29"/>
      <c r="G39" s="30"/>
      <c r="H39" s="31"/>
    </row>
    <row r="40" spans="1:8" ht="12.75">
      <c r="A40" s="27">
        <v>65</v>
      </c>
      <c r="B40" s="28"/>
      <c r="C40" s="29"/>
      <c r="D40" s="29">
        <f>D9*(1+2.5%)</f>
        <v>717499.9999999999</v>
      </c>
      <c r="E40" s="29"/>
      <c r="F40" s="29"/>
      <c r="G40" s="30">
        <f>G9*(1+2.5%)</f>
        <v>307500</v>
      </c>
      <c r="H40" s="31"/>
    </row>
    <row r="41" spans="1:8" ht="12.75">
      <c r="A41" s="27">
        <v>66</v>
      </c>
      <c r="B41" s="28"/>
      <c r="C41" s="29">
        <f>C11*(1+2.5%)</f>
        <v>2049999.9999999998</v>
      </c>
      <c r="D41" s="29"/>
      <c r="E41" s="29"/>
      <c r="F41" s="29"/>
      <c r="G41" s="30"/>
      <c r="H41" s="31"/>
    </row>
    <row r="42" spans="1:8" ht="12.75">
      <c r="A42" s="27">
        <v>67</v>
      </c>
      <c r="B42" s="28">
        <f>B13*(1+2.5%)</f>
        <v>1465411.7499999998</v>
      </c>
      <c r="C42" s="29"/>
      <c r="D42" s="29">
        <f>D14*(1+2.5%)</f>
        <v>51834659.99999999</v>
      </c>
      <c r="E42" s="29"/>
      <c r="F42" s="29"/>
      <c r="G42" s="30"/>
      <c r="H42" s="31"/>
    </row>
    <row r="43" spans="1:8" ht="13.5" customHeight="1">
      <c r="A43" s="27">
        <v>68</v>
      </c>
      <c r="B43" s="28"/>
      <c r="C43" s="29">
        <f>C15*(1+2.5%)</f>
        <v>2050</v>
      </c>
      <c r="D43" s="29"/>
      <c r="E43" s="29"/>
      <c r="F43" s="29"/>
      <c r="G43" s="30"/>
      <c r="H43" s="31"/>
    </row>
    <row r="44" spans="1:8" ht="13.5" customHeight="1">
      <c r="A44" s="27">
        <v>92</v>
      </c>
      <c r="B44" s="28"/>
      <c r="C44" s="29"/>
      <c r="D44" s="29"/>
      <c r="E44" s="29"/>
      <c r="F44" s="29"/>
      <c r="G44" s="30"/>
      <c r="H44" s="31"/>
    </row>
    <row r="45" spans="1:8" ht="13.5" customHeight="1" thickBot="1">
      <c r="A45" s="32"/>
      <c r="B45" s="28"/>
      <c r="C45" s="29"/>
      <c r="D45" s="29"/>
      <c r="E45" s="29"/>
      <c r="F45" s="29"/>
      <c r="G45" s="30"/>
      <c r="H45" s="31"/>
    </row>
    <row r="46" spans="1:8" s="6" customFormat="1" ht="30" customHeight="1" thickBot="1">
      <c r="A46" s="38" t="s">
        <v>17</v>
      </c>
      <c r="B46" s="39">
        <f aca="true" t="shared" si="2" ref="B46:G46">SUM(B38:B44)</f>
        <v>1465411.7499999998</v>
      </c>
      <c r="C46" s="39">
        <f t="shared" si="2"/>
        <v>2054099.9999999998</v>
      </c>
      <c r="D46" s="39">
        <f t="shared" si="2"/>
        <v>52552159.99999999</v>
      </c>
      <c r="E46" s="39">
        <f t="shared" si="2"/>
        <v>307500</v>
      </c>
      <c r="F46" s="39">
        <f t="shared" si="2"/>
        <v>0</v>
      </c>
      <c r="G46" s="40">
        <f t="shared" si="2"/>
        <v>307500</v>
      </c>
      <c r="H46" s="41">
        <v>0</v>
      </c>
    </row>
    <row r="47" spans="1:8" s="6" customFormat="1" ht="28.5" customHeight="1" thickBot="1">
      <c r="A47" s="38" t="s">
        <v>46</v>
      </c>
      <c r="B47" s="148">
        <f>B46+C46+D46+E46+F46+G46+H46</f>
        <v>56686671.74999999</v>
      </c>
      <c r="C47" s="149"/>
      <c r="D47" s="149"/>
      <c r="E47" s="149"/>
      <c r="F47" s="149"/>
      <c r="G47" s="149"/>
      <c r="H47" s="150"/>
    </row>
    <row r="48" spans="3:5" ht="13.5" customHeight="1">
      <c r="C48" s="46"/>
      <c r="D48" s="44"/>
      <c r="E48" s="47"/>
    </row>
    <row r="49" spans="3:5" ht="13.5" customHeight="1">
      <c r="C49" s="46"/>
      <c r="D49" s="48"/>
      <c r="E49" s="49"/>
    </row>
    <row r="50" spans="4:5" ht="13.5" customHeight="1">
      <c r="D50" s="50"/>
      <c r="E50" s="51"/>
    </row>
    <row r="51" spans="4:5" ht="13.5" customHeight="1">
      <c r="D51" s="52"/>
      <c r="E51" s="53"/>
    </row>
    <row r="52" spans="4:5" ht="13.5" customHeight="1">
      <c r="D52" s="44"/>
      <c r="E52" s="45"/>
    </row>
    <row r="53" spans="3:5" ht="28.5" customHeight="1">
      <c r="C53" s="46"/>
      <c r="D53" s="44"/>
      <c r="E53" s="54"/>
    </row>
    <row r="54" spans="3:5" ht="13.5" customHeight="1">
      <c r="C54" s="46"/>
      <c r="D54" s="44"/>
      <c r="E54" s="49"/>
    </row>
    <row r="55" spans="4:5" ht="13.5" customHeight="1">
      <c r="D55" s="44"/>
      <c r="E55" s="45"/>
    </row>
    <row r="56" spans="4:5" ht="13.5" customHeight="1">
      <c r="D56" s="44"/>
      <c r="E56" s="53"/>
    </row>
    <row r="57" spans="4:5" ht="13.5" customHeight="1">
      <c r="D57" s="44"/>
      <c r="E57" s="45"/>
    </row>
    <row r="58" spans="4:5" ht="22.5" customHeight="1">
      <c r="D58" s="44"/>
      <c r="E58" s="55"/>
    </row>
    <row r="59" spans="4:5" ht="13.5" customHeight="1">
      <c r="D59" s="50"/>
      <c r="E59" s="51"/>
    </row>
    <row r="60" spans="2:5" ht="13.5" customHeight="1">
      <c r="B60" s="46"/>
      <c r="D60" s="50"/>
      <c r="E60" s="56"/>
    </row>
    <row r="61" spans="3:5" ht="13.5" customHeight="1">
      <c r="C61" s="46"/>
      <c r="D61" s="50"/>
      <c r="E61" s="57"/>
    </row>
    <row r="62" spans="3:5" ht="13.5" customHeight="1">
      <c r="C62" s="46"/>
      <c r="D62" s="52"/>
      <c r="E62" s="49"/>
    </row>
    <row r="63" spans="4:5" ht="13.5" customHeight="1">
      <c r="D63" s="44"/>
      <c r="E63" s="45"/>
    </row>
    <row r="64" spans="2:5" ht="13.5" customHeight="1">
      <c r="B64" s="46"/>
      <c r="D64" s="44"/>
      <c r="E64" s="47"/>
    </row>
    <row r="65" spans="3:5" ht="13.5" customHeight="1">
      <c r="C65" s="46"/>
      <c r="D65" s="44"/>
      <c r="E65" s="56"/>
    </row>
    <row r="66" spans="3:5" ht="13.5" customHeight="1">
      <c r="C66" s="46"/>
      <c r="D66" s="52"/>
      <c r="E66" s="49"/>
    </row>
    <row r="67" spans="4:5" ht="13.5" customHeight="1">
      <c r="D67" s="50"/>
      <c r="E67" s="45"/>
    </row>
    <row r="68" spans="3:5" ht="13.5" customHeight="1">
      <c r="C68" s="46"/>
      <c r="D68" s="50"/>
      <c r="E68" s="56"/>
    </row>
    <row r="69" spans="4:5" ht="22.5" customHeight="1">
      <c r="D69" s="52"/>
      <c r="E69" s="55"/>
    </row>
    <row r="70" spans="4:5" ht="13.5" customHeight="1">
      <c r="D70" s="44"/>
      <c r="E70" s="45"/>
    </row>
    <row r="71" spans="4:5" ht="13.5" customHeight="1">
      <c r="D71" s="52"/>
      <c r="E71" s="49"/>
    </row>
    <row r="72" spans="4:5" ht="13.5" customHeight="1">
      <c r="D72" s="44"/>
      <c r="E72" s="45"/>
    </row>
    <row r="73" spans="4:5" ht="13.5" customHeight="1">
      <c r="D73" s="44"/>
      <c r="E73" s="45"/>
    </row>
    <row r="74" spans="1:5" ht="13.5" customHeight="1">
      <c r="A74" s="46"/>
      <c r="D74" s="58"/>
      <c r="E74" s="56"/>
    </row>
    <row r="75" spans="2:5" ht="13.5" customHeight="1">
      <c r="B75" s="46"/>
      <c r="C75" s="46"/>
      <c r="D75" s="59"/>
      <c r="E75" s="56"/>
    </row>
    <row r="76" spans="2:5" ht="13.5" customHeight="1">
      <c r="B76" s="46"/>
      <c r="C76" s="46"/>
      <c r="D76" s="59"/>
      <c r="E76" s="47"/>
    </row>
    <row r="77" spans="2:5" ht="13.5" customHeight="1">
      <c r="B77" s="46"/>
      <c r="C77" s="46"/>
      <c r="D77" s="52"/>
      <c r="E77" s="53"/>
    </row>
    <row r="78" spans="4:5" ht="12.75">
      <c r="D78" s="44"/>
      <c r="E78" s="45"/>
    </row>
    <row r="79" spans="2:5" ht="12.75">
      <c r="B79" s="46"/>
      <c r="D79" s="44"/>
      <c r="E79" s="56"/>
    </row>
    <row r="80" spans="3:5" ht="12.75">
      <c r="C80" s="46"/>
      <c r="D80" s="44"/>
      <c r="E80" s="47"/>
    </row>
    <row r="81" spans="3:5" ht="12.75">
      <c r="C81" s="46"/>
      <c r="D81" s="52"/>
      <c r="E81" s="49"/>
    </row>
    <row r="82" spans="4:5" ht="12.75">
      <c r="D82" s="44"/>
      <c r="E82" s="45"/>
    </row>
    <row r="83" spans="4:5" ht="12.75">
      <c r="D83" s="44"/>
      <c r="E83" s="45"/>
    </row>
    <row r="84" spans="4:5" ht="12.75">
      <c r="D84" s="60"/>
      <c r="E84" s="61"/>
    </row>
    <row r="85" spans="4:5" ht="12.75">
      <c r="D85" s="44"/>
      <c r="E85" s="45"/>
    </row>
    <row r="86" spans="4:5" ht="12.75">
      <c r="D86" s="44"/>
      <c r="E86" s="45"/>
    </row>
    <row r="87" spans="4:5" ht="12.75">
      <c r="D87" s="44"/>
      <c r="E87" s="45"/>
    </row>
    <row r="88" spans="4:5" ht="12.75">
      <c r="D88" s="52"/>
      <c r="E88" s="49"/>
    </row>
    <row r="89" spans="4:5" ht="12.75">
      <c r="D89" s="44"/>
      <c r="E89" s="45"/>
    </row>
    <row r="90" spans="4:5" ht="12.75">
      <c r="D90" s="52"/>
      <c r="E90" s="49"/>
    </row>
    <row r="91" spans="4:5" ht="12.75">
      <c r="D91" s="44"/>
      <c r="E91" s="45"/>
    </row>
    <row r="92" spans="4:5" ht="12.75">
      <c r="D92" s="44"/>
      <c r="E92" s="45"/>
    </row>
    <row r="93" spans="4:5" ht="12.75">
      <c r="D93" s="44"/>
      <c r="E93" s="45"/>
    </row>
    <row r="94" spans="4:5" ht="12.75">
      <c r="D94" s="44"/>
      <c r="E94" s="45"/>
    </row>
    <row r="95" spans="1:5" ht="28.5" customHeight="1">
      <c r="A95" s="62"/>
      <c r="B95" s="62"/>
      <c r="C95" s="62"/>
      <c r="D95" s="63"/>
      <c r="E95" s="64"/>
    </row>
    <row r="96" spans="3:5" ht="12.75">
      <c r="C96" s="46"/>
      <c r="D96" s="44"/>
      <c r="E96" s="47"/>
    </row>
    <row r="97" spans="4:5" ht="12.75">
      <c r="D97" s="65"/>
      <c r="E97" s="66"/>
    </row>
    <row r="98" spans="4:5" ht="12.75">
      <c r="D98" s="44"/>
      <c r="E98" s="45"/>
    </row>
    <row r="99" spans="4:5" ht="12.75">
      <c r="D99" s="60"/>
      <c r="E99" s="61"/>
    </row>
    <row r="100" spans="4:5" ht="12.75">
      <c r="D100" s="60"/>
      <c r="E100" s="61"/>
    </row>
    <row r="101" spans="4:5" ht="12.75">
      <c r="D101" s="44"/>
      <c r="E101" s="45"/>
    </row>
    <row r="102" spans="4:5" ht="12.75">
      <c r="D102" s="52"/>
      <c r="E102" s="49"/>
    </row>
    <row r="103" spans="4:5" ht="12.75">
      <c r="D103" s="44"/>
      <c r="E103" s="45"/>
    </row>
    <row r="104" spans="4:5" ht="12.75">
      <c r="D104" s="44"/>
      <c r="E104" s="45"/>
    </row>
    <row r="105" spans="4:5" ht="12.75">
      <c r="D105" s="52"/>
      <c r="E105" s="49"/>
    </row>
    <row r="106" spans="4:5" ht="12.75">
      <c r="D106" s="44"/>
      <c r="E106" s="45"/>
    </row>
    <row r="107" spans="4:5" ht="12.75">
      <c r="D107" s="60"/>
      <c r="E107" s="61"/>
    </row>
    <row r="108" spans="4:5" ht="12.75">
      <c r="D108" s="52"/>
      <c r="E108" s="66"/>
    </row>
    <row r="109" spans="4:5" ht="12.75">
      <c r="D109" s="50"/>
      <c r="E109" s="61"/>
    </row>
    <row r="110" spans="4:5" ht="12.75">
      <c r="D110" s="52"/>
      <c r="E110" s="49"/>
    </row>
    <row r="111" spans="4:5" ht="12.75">
      <c r="D111" s="44"/>
      <c r="E111" s="45"/>
    </row>
    <row r="112" spans="3:5" ht="12.75">
      <c r="C112" s="46"/>
      <c r="D112" s="44"/>
      <c r="E112" s="47"/>
    </row>
    <row r="113" spans="4:5" ht="12.75">
      <c r="D113" s="50"/>
      <c r="E113" s="49"/>
    </row>
    <row r="114" spans="4:5" ht="12.75">
      <c r="D114" s="50"/>
      <c r="E114" s="61"/>
    </row>
    <row r="115" spans="3:5" ht="12.75">
      <c r="C115" s="46"/>
      <c r="D115" s="50"/>
      <c r="E115" s="67"/>
    </row>
    <row r="116" spans="3:5" ht="12.75">
      <c r="C116" s="46"/>
      <c r="D116" s="52"/>
      <c r="E116" s="53"/>
    </row>
    <row r="117" spans="4:5" ht="12.75">
      <c r="D117" s="44"/>
      <c r="E117" s="45"/>
    </row>
    <row r="118" spans="4:5" ht="12.75">
      <c r="D118" s="65"/>
      <c r="E118" s="68"/>
    </row>
    <row r="119" spans="4:5" ht="11.25" customHeight="1">
      <c r="D119" s="60"/>
      <c r="E119" s="61"/>
    </row>
    <row r="120" spans="2:5" ht="24" customHeight="1">
      <c r="B120" s="46"/>
      <c r="D120" s="60"/>
      <c r="E120" s="69"/>
    </row>
    <row r="121" spans="3:5" ht="15" customHeight="1">
      <c r="C121" s="46"/>
      <c r="D121" s="60"/>
      <c r="E121" s="69"/>
    </row>
    <row r="122" spans="4:5" ht="11.25" customHeight="1">
      <c r="D122" s="65"/>
      <c r="E122" s="66"/>
    </row>
    <row r="123" spans="4:5" ht="12.75">
      <c r="D123" s="60"/>
      <c r="E123" s="61"/>
    </row>
    <row r="124" spans="2:5" ht="13.5" customHeight="1">
      <c r="B124" s="46"/>
      <c r="D124" s="60"/>
      <c r="E124" s="70"/>
    </row>
    <row r="125" spans="3:5" ht="12.75" customHeight="1">
      <c r="C125" s="46"/>
      <c r="D125" s="60"/>
      <c r="E125" s="47"/>
    </row>
    <row r="126" spans="3:5" ht="12.75" customHeight="1">
      <c r="C126" s="46"/>
      <c r="D126" s="52"/>
      <c r="E126" s="53"/>
    </row>
    <row r="127" spans="4:5" ht="12.75">
      <c r="D127" s="44"/>
      <c r="E127" s="45"/>
    </row>
    <row r="128" spans="3:5" ht="12.75">
      <c r="C128" s="46"/>
      <c r="D128" s="44"/>
      <c r="E128" s="67"/>
    </row>
    <row r="129" spans="4:5" ht="12.75">
      <c r="D129" s="65"/>
      <c r="E129" s="66"/>
    </row>
    <row r="130" spans="4:5" ht="12.75">
      <c r="D130" s="60"/>
      <c r="E130" s="61"/>
    </row>
    <row r="131" spans="4:5" ht="12.75">
      <c r="D131" s="44"/>
      <c r="E131" s="45"/>
    </row>
    <row r="132" spans="1:5" ht="19.5" customHeight="1">
      <c r="A132" s="71"/>
      <c r="B132" s="19"/>
      <c r="C132" s="19"/>
      <c r="D132" s="19"/>
      <c r="E132" s="56"/>
    </row>
    <row r="133" spans="1:5" ht="15" customHeight="1">
      <c r="A133" s="46"/>
      <c r="D133" s="58"/>
      <c r="E133" s="56"/>
    </row>
    <row r="134" spans="1:5" ht="12.75">
      <c r="A134" s="46"/>
      <c r="B134" s="46"/>
      <c r="D134" s="58"/>
      <c r="E134" s="47"/>
    </row>
    <row r="135" spans="3:5" ht="12.75">
      <c r="C135" s="46"/>
      <c r="D135" s="44"/>
      <c r="E135" s="56"/>
    </row>
    <row r="136" spans="4:5" ht="12.75">
      <c r="D136" s="48"/>
      <c r="E136" s="49"/>
    </row>
    <row r="137" spans="2:5" ht="12.75">
      <c r="B137" s="46"/>
      <c r="D137" s="44"/>
      <c r="E137" s="47"/>
    </row>
    <row r="138" spans="3:5" ht="12.75">
      <c r="C138" s="46"/>
      <c r="D138" s="44"/>
      <c r="E138" s="47"/>
    </row>
    <row r="139" spans="4:5" ht="12.75">
      <c r="D139" s="52"/>
      <c r="E139" s="53"/>
    </row>
    <row r="140" spans="3:5" ht="22.5" customHeight="1">
      <c r="C140" s="46"/>
      <c r="D140" s="44"/>
      <c r="E140" s="54"/>
    </row>
    <row r="141" spans="4:5" ht="12.75">
      <c r="D141" s="44"/>
      <c r="E141" s="53"/>
    </row>
    <row r="142" spans="2:5" ht="12.75">
      <c r="B142" s="46"/>
      <c r="D142" s="50"/>
      <c r="E142" s="56"/>
    </row>
    <row r="143" spans="3:5" ht="12.75">
      <c r="C143" s="46"/>
      <c r="D143" s="50"/>
      <c r="E143" s="57"/>
    </row>
    <row r="144" spans="4:5" ht="12.75">
      <c r="D144" s="52"/>
      <c r="E144" s="49"/>
    </row>
    <row r="145" spans="1:5" ht="13.5" customHeight="1">
      <c r="A145" s="46"/>
      <c r="D145" s="58"/>
      <c r="E145" s="56"/>
    </row>
    <row r="146" spans="2:5" ht="13.5" customHeight="1">
      <c r="B146" s="46"/>
      <c r="D146" s="44"/>
      <c r="E146" s="56"/>
    </row>
    <row r="147" spans="3:5" ht="13.5" customHeight="1">
      <c r="C147" s="46"/>
      <c r="D147" s="44"/>
      <c r="E147" s="47"/>
    </row>
    <row r="148" spans="3:5" ht="12.75">
      <c r="C148" s="46"/>
      <c r="D148" s="52"/>
      <c r="E148" s="49"/>
    </row>
    <row r="149" spans="3:5" ht="12.75">
      <c r="C149" s="46"/>
      <c r="D149" s="44"/>
      <c r="E149" s="47"/>
    </row>
    <row r="150" spans="4:5" ht="12.75">
      <c r="D150" s="65"/>
      <c r="E150" s="66"/>
    </row>
    <row r="151" spans="3:5" ht="12.75">
      <c r="C151" s="46"/>
      <c r="D151" s="50"/>
      <c r="E151" s="67"/>
    </row>
    <row r="152" spans="3:5" ht="12.75">
      <c r="C152" s="46"/>
      <c r="D152" s="52"/>
      <c r="E152" s="53"/>
    </row>
    <row r="153" spans="4:5" ht="12.75">
      <c r="D153" s="65"/>
      <c r="E153" s="72"/>
    </row>
    <row r="154" spans="2:5" ht="12.75">
      <c r="B154" s="46"/>
      <c r="D154" s="60"/>
      <c r="E154" s="70"/>
    </row>
    <row r="155" spans="3:5" ht="12.75">
      <c r="C155" s="46"/>
      <c r="D155" s="60"/>
      <c r="E155" s="47"/>
    </row>
    <row r="156" spans="3:5" ht="12.75">
      <c r="C156" s="46"/>
      <c r="D156" s="52"/>
      <c r="E156" s="53"/>
    </row>
    <row r="157" spans="3:5" ht="12.75">
      <c r="C157" s="46"/>
      <c r="D157" s="52"/>
      <c r="E157" s="53"/>
    </row>
    <row r="158" spans="4:5" ht="12.75">
      <c r="D158" s="44"/>
      <c r="E158" s="45"/>
    </row>
    <row r="159" spans="1:5" s="73" customFormat="1" ht="18" customHeight="1">
      <c r="A159" s="154"/>
      <c r="B159" s="155"/>
      <c r="C159" s="155"/>
      <c r="D159" s="155"/>
      <c r="E159" s="155"/>
    </row>
    <row r="160" spans="1:5" ht="28.5" customHeight="1">
      <c r="A160" s="62"/>
      <c r="B160" s="62"/>
      <c r="C160" s="62"/>
      <c r="D160" s="63"/>
      <c r="E160" s="64"/>
    </row>
    <row r="162" spans="1:5" ht="15.75">
      <c r="A162" s="75"/>
      <c r="B162" s="46"/>
      <c r="C162" s="46"/>
      <c r="D162" s="76"/>
      <c r="E162" s="18"/>
    </row>
    <row r="163" spans="1:5" ht="12.75">
      <c r="A163" s="46"/>
      <c r="B163" s="46"/>
      <c r="C163" s="46"/>
      <c r="D163" s="76"/>
      <c r="E163" s="18"/>
    </row>
    <row r="164" spans="1:5" ht="17.25" customHeight="1">
      <c r="A164" s="46"/>
      <c r="B164" s="46"/>
      <c r="C164" s="46"/>
      <c r="D164" s="76"/>
      <c r="E164" s="18"/>
    </row>
    <row r="165" spans="1:5" ht="13.5" customHeight="1">
      <c r="A165" s="46"/>
      <c r="B165" s="46"/>
      <c r="C165" s="46"/>
      <c r="D165" s="76"/>
      <c r="E165" s="18"/>
    </row>
    <row r="166" spans="1:5" ht="12.75">
      <c r="A166" s="46"/>
      <c r="B166" s="46"/>
      <c r="C166" s="46"/>
      <c r="D166" s="76"/>
      <c r="E166" s="18"/>
    </row>
    <row r="167" spans="1:3" ht="12.75">
      <c r="A167" s="46"/>
      <c r="B167" s="46"/>
      <c r="C167" s="46"/>
    </row>
    <row r="168" spans="1:5" ht="12.75">
      <c r="A168" s="46"/>
      <c r="B168" s="46"/>
      <c r="C168" s="46"/>
      <c r="D168" s="76"/>
      <c r="E168" s="18"/>
    </row>
    <row r="169" spans="1:5" ht="12.75">
      <c r="A169" s="46"/>
      <c r="B169" s="46"/>
      <c r="C169" s="46"/>
      <c r="D169" s="76"/>
      <c r="E169" s="77"/>
    </row>
    <row r="170" spans="1:5" ht="12.75">
      <c r="A170" s="46"/>
      <c r="B170" s="46"/>
      <c r="C170" s="46"/>
      <c r="D170" s="76"/>
      <c r="E170" s="18"/>
    </row>
    <row r="171" spans="1:5" ht="22.5" customHeight="1">
      <c r="A171" s="46"/>
      <c r="B171" s="46"/>
      <c r="C171" s="46"/>
      <c r="D171" s="76"/>
      <c r="E171" s="54"/>
    </row>
    <row r="172" spans="4:5" ht="22.5" customHeight="1">
      <c r="D172" s="52"/>
      <c r="E172" s="55"/>
    </row>
  </sheetData>
  <sheetProtection/>
  <mergeCells count="8">
    <mergeCell ref="A1:H1"/>
    <mergeCell ref="B20:H20"/>
    <mergeCell ref="B22:H22"/>
    <mergeCell ref="B34:H34"/>
    <mergeCell ref="B36:H36"/>
    <mergeCell ref="A159:E159"/>
    <mergeCell ref="B3:H3"/>
    <mergeCell ref="B47:H47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20" max="8" man="1"/>
    <brk id="93" max="9" man="1"/>
    <brk id="157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6"/>
  <sheetViews>
    <sheetView tabSelected="1" zoomScalePageLayoutView="0" workbookViewId="0" topLeftCell="A1">
      <selection activeCell="C9" sqref="C9"/>
    </sheetView>
  </sheetViews>
  <sheetFormatPr defaultColWidth="11.421875" defaultRowHeight="12.75"/>
  <cols>
    <col min="1" max="1" width="11.421875" style="93" bestFit="1" customWidth="1"/>
    <col min="2" max="2" width="35.28125" style="96" customWidth="1"/>
    <col min="3" max="3" width="14.28125" style="7" customWidth="1"/>
    <col min="4" max="4" width="11.421875" style="7" bestFit="1" customWidth="1"/>
    <col min="5" max="5" width="12.421875" style="7" bestFit="1" customWidth="1"/>
    <col min="6" max="6" width="14.140625" style="7" bestFit="1" customWidth="1"/>
    <col min="7" max="7" width="11.00390625" style="7" customWidth="1"/>
    <col min="8" max="8" width="7.57421875" style="7" bestFit="1" customWidth="1"/>
    <col min="9" max="9" width="14.28125" style="7" customWidth="1"/>
    <col min="10" max="10" width="10.00390625" style="7" bestFit="1" customWidth="1"/>
    <col min="11" max="12" width="12.28125" style="7" bestFit="1" customWidth="1"/>
    <col min="13" max="16384" width="11.421875" style="15" customWidth="1"/>
  </cols>
  <sheetData>
    <row r="1" spans="1:12" ht="24" customHeight="1">
      <c r="A1" s="156" t="s">
        <v>18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</row>
    <row r="2" spans="1:12" s="18" customFormat="1" ht="67.5">
      <c r="A2" s="16" t="s">
        <v>19</v>
      </c>
      <c r="B2" s="16" t="s">
        <v>20</v>
      </c>
      <c r="C2" s="17" t="s">
        <v>78</v>
      </c>
      <c r="D2" s="97" t="s">
        <v>10</v>
      </c>
      <c r="E2" s="97" t="s">
        <v>11</v>
      </c>
      <c r="F2" s="97" t="s">
        <v>12</v>
      </c>
      <c r="G2" s="97" t="s">
        <v>13</v>
      </c>
      <c r="H2" s="97" t="s">
        <v>21</v>
      </c>
      <c r="I2" s="97" t="s">
        <v>15</v>
      </c>
      <c r="J2" s="97" t="s">
        <v>16</v>
      </c>
      <c r="K2" s="17" t="s">
        <v>79</v>
      </c>
      <c r="L2" s="17" t="s">
        <v>80</v>
      </c>
    </row>
    <row r="3" spans="1:12" ht="12.75">
      <c r="A3" s="92"/>
      <c r="B3" s="21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2" s="18" customFormat="1" ht="25.5">
      <c r="A4" s="92"/>
      <c r="B4" s="94" t="s">
        <v>51</v>
      </c>
    </row>
    <row r="5" spans="1:12" ht="12.75">
      <c r="A5" s="92"/>
      <c r="B5" s="21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2" s="18" customFormat="1" ht="12.75">
      <c r="A6" s="92"/>
      <c r="B6" s="123" t="s">
        <v>52</v>
      </c>
    </row>
    <row r="7" spans="1:2" s="18" customFormat="1" ht="12.75" customHeight="1">
      <c r="A7" s="103" t="s">
        <v>40</v>
      </c>
      <c r="B7" s="114" t="s">
        <v>53</v>
      </c>
    </row>
    <row r="8" spans="1:12" s="18" customFormat="1" ht="12.75">
      <c r="A8" s="92">
        <v>3</v>
      </c>
      <c r="B8" s="95" t="s">
        <v>22</v>
      </c>
      <c r="C8" s="70">
        <f>SUM(D8:J8)</f>
        <v>39038908.87</v>
      </c>
      <c r="D8" s="70">
        <f>+D9+D13+D19+D21</f>
        <v>0</v>
      </c>
      <c r="E8" s="70">
        <f>+E9+E13+E19+E21</f>
        <v>2250000</v>
      </c>
      <c r="F8" s="70">
        <v>36788908.87</v>
      </c>
      <c r="G8" s="70">
        <f aca="true" t="shared" si="0" ref="G8:L8">+G9+G13+G19+G21</f>
        <v>0</v>
      </c>
      <c r="H8" s="70">
        <f t="shared" si="0"/>
        <v>0</v>
      </c>
      <c r="I8" s="70">
        <f t="shared" si="0"/>
        <v>0</v>
      </c>
      <c r="J8" s="70">
        <f t="shared" si="0"/>
        <v>0</v>
      </c>
      <c r="K8" s="70">
        <f t="shared" si="0"/>
        <v>52628067.4934</v>
      </c>
      <c r="L8" s="70">
        <f t="shared" si="0"/>
        <v>52889482.32425</v>
      </c>
    </row>
    <row r="9" spans="1:12" s="18" customFormat="1" ht="12.75">
      <c r="A9" s="92">
        <v>31</v>
      </c>
      <c r="B9" s="95" t="s">
        <v>23</v>
      </c>
      <c r="C9" s="70">
        <f aca="true" t="shared" si="1" ref="C9:C22">SUM(D9:J9)</f>
        <v>38819352.56</v>
      </c>
      <c r="D9" s="70">
        <f>SUM(D10:D12)</f>
        <v>0</v>
      </c>
      <c r="E9" s="70">
        <f aca="true" t="shared" si="2" ref="E9:L9">SUM(E10:E12)</f>
        <v>2250000</v>
      </c>
      <c r="F9" s="70">
        <f t="shared" si="2"/>
        <v>36569352.56</v>
      </c>
      <c r="G9" s="70">
        <f t="shared" si="2"/>
        <v>0</v>
      </c>
      <c r="H9" s="70">
        <f t="shared" si="2"/>
        <v>0</v>
      </c>
      <c r="I9" s="70">
        <f t="shared" si="2"/>
        <v>0</v>
      </c>
      <c r="J9" s="70">
        <f t="shared" si="2"/>
        <v>0</v>
      </c>
      <c r="K9" s="70">
        <f t="shared" si="2"/>
        <v>39575078.9312</v>
      </c>
      <c r="L9" s="70">
        <f t="shared" si="2"/>
        <v>39772508.524</v>
      </c>
    </row>
    <row r="10" spans="1:12" ht="12.75">
      <c r="A10" s="91">
        <v>311</v>
      </c>
      <c r="B10" s="21" t="s">
        <v>24</v>
      </c>
      <c r="C10" s="68">
        <f>D10+E10+F10</f>
        <v>32817234</v>
      </c>
      <c r="D10" s="68"/>
      <c r="E10" s="68">
        <v>2250000</v>
      </c>
      <c r="F10" s="68">
        <v>30567234</v>
      </c>
      <c r="G10" s="68"/>
      <c r="H10" s="68"/>
      <c r="I10" s="68"/>
      <c r="J10" s="68"/>
      <c r="K10" s="68">
        <v>33452918</v>
      </c>
      <c r="L10" s="68">
        <v>33620337</v>
      </c>
    </row>
    <row r="11" spans="1:12" ht="12.75">
      <c r="A11" s="91">
        <v>312</v>
      </c>
      <c r="B11" s="21" t="s">
        <v>25</v>
      </c>
      <c r="C11" s="68">
        <f t="shared" si="1"/>
        <v>1327000</v>
      </c>
      <c r="D11" s="68"/>
      <c r="E11" s="68"/>
      <c r="F11" s="68">
        <v>1327000</v>
      </c>
      <c r="G11" s="68"/>
      <c r="H11" s="68"/>
      <c r="I11" s="68"/>
      <c r="J11" s="68"/>
      <c r="K11" s="68">
        <f aca="true" t="shared" si="3" ref="K11:K47">C11*(1+2%)</f>
        <v>1353540</v>
      </c>
      <c r="L11" s="68">
        <f aca="true" t="shared" si="4" ref="L11:L47">C11*(1+2.5%)</f>
        <v>1360174.9999999998</v>
      </c>
    </row>
    <row r="12" spans="1:12" ht="12.75">
      <c r="A12" s="91">
        <v>313</v>
      </c>
      <c r="B12" s="21" t="s">
        <v>26</v>
      </c>
      <c r="C12" s="68">
        <f t="shared" si="1"/>
        <v>4675118.56</v>
      </c>
      <c r="D12" s="68"/>
      <c r="E12" s="68"/>
      <c r="F12" s="68">
        <v>4675118.56</v>
      </c>
      <c r="G12" s="68"/>
      <c r="H12" s="68"/>
      <c r="I12" s="68"/>
      <c r="J12" s="68"/>
      <c r="K12" s="68">
        <f t="shared" si="3"/>
        <v>4768620.9311999995</v>
      </c>
      <c r="L12" s="68">
        <f t="shared" si="4"/>
        <v>4791996.523999999</v>
      </c>
    </row>
    <row r="13" spans="1:12" s="18" customFormat="1" ht="12.75">
      <c r="A13" s="92">
        <v>32</v>
      </c>
      <c r="B13" s="95" t="s">
        <v>27</v>
      </c>
      <c r="C13" s="70">
        <f t="shared" si="1"/>
        <v>12709047.61</v>
      </c>
      <c r="D13" s="70">
        <f>SUM(D14:D18)</f>
        <v>0</v>
      </c>
      <c r="E13" s="70">
        <f aca="true" t="shared" si="5" ref="E13:J13">SUM(E14:E18)</f>
        <v>0</v>
      </c>
      <c r="F13" s="70">
        <f t="shared" si="5"/>
        <v>12709047.61</v>
      </c>
      <c r="G13" s="70">
        <f t="shared" si="5"/>
        <v>0</v>
      </c>
      <c r="H13" s="70">
        <f t="shared" si="5"/>
        <v>0</v>
      </c>
      <c r="I13" s="70">
        <f t="shared" si="5"/>
        <v>0</v>
      </c>
      <c r="J13" s="70">
        <f t="shared" si="5"/>
        <v>0</v>
      </c>
      <c r="K13" s="127">
        <f t="shared" si="3"/>
        <v>12963228.5622</v>
      </c>
      <c r="L13" s="127">
        <f t="shared" si="4"/>
        <v>13026773.800249998</v>
      </c>
    </row>
    <row r="14" spans="1:12" ht="12.75">
      <c r="A14" s="91">
        <v>321</v>
      </c>
      <c r="B14" s="21" t="s">
        <v>28</v>
      </c>
      <c r="C14" s="68">
        <f t="shared" si="1"/>
        <v>1377600</v>
      </c>
      <c r="D14" s="68"/>
      <c r="E14" s="68"/>
      <c r="F14" s="68">
        <v>1377600</v>
      </c>
      <c r="G14" s="68"/>
      <c r="H14" s="68"/>
      <c r="I14" s="68"/>
      <c r="J14" s="68"/>
      <c r="K14" s="68">
        <f t="shared" si="3"/>
        <v>1405152</v>
      </c>
      <c r="L14" s="68">
        <f t="shared" si="4"/>
        <v>1412039.9999999998</v>
      </c>
    </row>
    <row r="15" spans="1:12" ht="12.75">
      <c r="A15" s="91">
        <v>322</v>
      </c>
      <c r="B15" s="21" t="s">
        <v>29</v>
      </c>
      <c r="C15" s="68">
        <f t="shared" si="1"/>
        <v>5661800</v>
      </c>
      <c r="D15" s="68"/>
      <c r="E15" s="68"/>
      <c r="F15" s="68">
        <v>5661800</v>
      </c>
      <c r="G15" s="68"/>
      <c r="H15" s="68"/>
      <c r="I15" s="68"/>
      <c r="J15" s="68"/>
      <c r="K15" s="68">
        <f t="shared" si="3"/>
        <v>5775036</v>
      </c>
      <c r="L15" s="68">
        <f t="shared" si="4"/>
        <v>5803344.999999999</v>
      </c>
    </row>
    <row r="16" spans="1:12" ht="12.75">
      <c r="A16" s="91">
        <v>323</v>
      </c>
      <c r="B16" s="21" t="s">
        <v>30</v>
      </c>
      <c r="C16" s="68">
        <f t="shared" si="1"/>
        <v>5091647.61</v>
      </c>
      <c r="D16" s="68"/>
      <c r="E16" s="68"/>
      <c r="F16" s="68">
        <v>5091647.61</v>
      </c>
      <c r="G16" s="68"/>
      <c r="H16" s="68"/>
      <c r="I16" s="68"/>
      <c r="J16" s="68"/>
      <c r="K16" s="68">
        <f t="shared" si="3"/>
        <v>5193480.5622000005</v>
      </c>
      <c r="L16" s="68">
        <f t="shared" si="4"/>
        <v>5218938.80025</v>
      </c>
    </row>
    <row r="17" spans="1:12" ht="12.75" customHeight="1">
      <c r="A17" s="91">
        <v>324</v>
      </c>
      <c r="B17" s="21" t="s">
        <v>65</v>
      </c>
      <c r="C17" s="68">
        <f t="shared" si="1"/>
        <v>0</v>
      </c>
      <c r="D17" s="68"/>
      <c r="E17" s="68"/>
      <c r="F17" s="68">
        <v>0</v>
      </c>
      <c r="G17" s="68">
        <v>0</v>
      </c>
      <c r="H17" s="68"/>
      <c r="I17" s="68"/>
      <c r="J17" s="68"/>
      <c r="K17" s="68">
        <f t="shared" si="3"/>
        <v>0</v>
      </c>
      <c r="L17" s="68">
        <f t="shared" si="4"/>
        <v>0</v>
      </c>
    </row>
    <row r="18" spans="1:12" ht="12.75">
      <c r="A18" s="91">
        <v>329</v>
      </c>
      <c r="B18" s="21" t="s">
        <v>31</v>
      </c>
      <c r="C18" s="68">
        <f t="shared" si="1"/>
        <v>578000</v>
      </c>
      <c r="D18" s="68"/>
      <c r="E18" s="68"/>
      <c r="F18" s="68">
        <v>578000</v>
      </c>
      <c r="G18" s="68"/>
      <c r="H18" s="68"/>
      <c r="I18" s="68"/>
      <c r="J18" s="68"/>
      <c r="K18" s="68">
        <f t="shared" si="3"/>
        <v>589560</v>
      </c>
      <c r="L18" s="68">
        <f t="shared" si="4"/>
        <v>592450</v>
      </c>
    </row>
    <row r="19" spans="1:12" ht="12.75">
      <c r="A19" s="92">
        <v>34</v>
      </c>
      <c r="B19" s="95" t="s">
        <v>32</v>
      </c>
      <c r="C19" s="70">
        <f t="shared" si="1"/>
        <v>38000</v>
      </c>
      <c r="D19" s="70">
        <f>+D20</f>
        <v>0</v>
      </c>
      <c r="E19" s="70">
        <f aca="true" t="shared" si="6" ref="E19:J19">+E20</f>
        <v>0</v>
      </c>
      <c r="F19" s="70">
        <f t="shared" si="6"/>
        <v>38000</v>
      </c>
      <c r="G19" s="70">
        <f t="shared" si="6"/>
        <v>0</v>
      </c>
      <c r="H19" s="70">
        <f t="shared" si="6"/>
        <v>0</v>
      </c>
      <c r="I19" s="70">
        <f t="shared" si="6"/>
        <v>0</v>
      </c>
      <c r="J19" s="70">
        <f t="shared" si="6"/>
        <v>0</v>
      </c>
      <c r="K19" s="127">
        <f t="shared" si="3"/>
        <v>38760</v>
      </c>
      <c r="L19" s="127">
        <f t="shared" si="4"/>
        <v>38950</v>
      </c>
    </row>
    <row r="20" spans="1:12" ht="12.75">
      <c r="A20" s="91">
        <v>343</v>
      </c>
      <c r="B20" s="21" t="s">
        <v>33</v>
      </c>
      <c r="C20" s="68">
        <f t="shared" si="1"/>
        <v>38000</v>
      </c>
      <c r="D20" s="68"/>
      <c r="E20" s="68"/>
      <c r="F20" s="68">
        <v>38000</v>
      </c>
      <c r="G20" s="68"/>
      <c r="H20" s="68"/>
      <c r="I20" s="68"/>
      <c r="J20" s="68"/>
      <c r="K20" s="68">
        <f t="shared" si="3"/>
        <v>38760</v>
      </c>
      <c r="L20" s="68">
        <f t="shared" si="4"/>
        <v>38950</v>
      </c>
    </row>
    <row r="21" spans="1:12" s="18" customFormat="1" ht="12.75">
      <c r="A21" s="92">
        <v>38</v>
      </c>
      <c r="B21" s="95" t="s">
        <v>66</v>
      </c>
      <c r="C21" s="70">
        <f t="shared" si="1"/>
        <v>50000</v>
      </c>
      <c r="D21" s="70">
        <f aca="true" t="shared" si="7" ref="D21:J21">+D22</f>
        <v>0</v>
      </c>
      <c r="E21" s="70">
        <f t="shared" si="7"/>
        <v>0</v>
      </c>
      <c r="F21" s="70">
        <f t="shared" si="7"/>
        <v>50000</v>
      </c>
      <c r="G21" s="70">
        <f t="shared" si="7"/>
        <v>0</v>
      </c>
      <c r="H21" s="70">
        <f t="shared" si="7"/>
        <v>0</v>
      </c>
      <c r="I21" s="70">
        <f t="shared" si="7"/>
        <v>0</v>
      </c>
      <c r="J21" s="70">
        <f t="shared" si="7"/>
        <v>0</v>
      </c>
      <c r="K21" s="127">
        <f t="shared" si="3"/>
        <v>51000</v>
      </c>
      <c r="L21" s="127">
        <f t="shared" si="4"/>
        <v>51249.99999999999</v>
      </c>
    </row>
    <row r="22" spans="1:12" ht="12.75">
      <c r="A22" s="91">
        <v>383</v>
      </c>
      <c r="B22" s="21" t="s">
        <v>67</v>
      </c>
      <c r="C22" s="68">
        <f t="shared" si="1"/>
        <v>50000</v>
      </c>
      <c r="D22" s="68"/>
      <c r="E22" s="68"/>
      <c r="F22" s="68">
        <v>50000</v>
      </c>
      <c r="G22" s="68"/>
      <c r="H22" s="68"/>
      <c r="I22" s="68"/>
      <c r="J22" s="68"/>
      <c r="K22" s="68">
        <f t="shared" si="3"/>
        <v>51000</v>
      </c>
      <c r="L22" s="68">
        <f t="shared" si="4"/>
        <v>51249.99999999999</v>
      </c>
    </row>
    <row r="23" spans="1:12" ht="12.75">
      <c r="A23" s="92"/>
      <c r="B23" s="21"/>
      <c r="C23" s="15"/>
      <c r="D23" s="15"/>
      <c r="E23" s="15"/>
      <c r="F23" s="15"/>
      <c r="G23" s="15"/>
      <c r="H23" s="15"/>
      <c r="I23" s="15"/>
      <c r="J23" s="15"/>
      <c r="K23" s="68">
        <f t="shared" si="3"/>
        <v>0</v>
      </c>
      <c r="L23" s="68">
        <f t="shared" si="4"/>
        <v>0</v>
      </c>
    </row>
    <row r="24" spans="1:12" s="18" customFormat="1" ht="12.75" customHeight="1">
      <c r="A24" s="103" t="s">
        <v>40</v>
      </c>
      <c r="B24" s="114" t="s">
        <v>54</v>
      </c>
      <c r="K24" s="68">
        <f t="shared" si="3"/>
        <v>0</v>
      </c>
      <c r="L24" s="68">
        <f t="shared" si="4"/>
        <v>0</v>
      </c>
    </row>
    <row r="25" spans="1:12" s="18" customFormat="1" ht="12.75">
      <c r="A25" s="92">
        <v>3</v>
      </c>
      <c r="B25" s="95" t="s">
        <v>22</v>
      </c>
      <c r="C25" s="70">
        <f>SUM(D25:J25)</f>
        <v>1654000</v>
      </c>
      <c r="D25" s="70">
        <f>+D26</f>
        <v>0</v>
      </c>
      <c r="E25" s="70">
        <f aca="true" t="shared" si="8" ref="E25:J25">+E26</f>
        <v>0</v>
      </c>
      <c r="F25" s="70">
        <f t="shared" si="8"/>
        <v>1354000</v>
      </c>
      <c r="G25" s="70">
        <f t="shared" si="8"/>
        <v>0</v>
      </c>
      <c r="H25" s="70">
        <f t="shared" si="8"/>
        <v>0</v>
      </c>
      <c r="I25" s="70">
        <f t="shared" si="8"/>
        <v>300000</v>
      </c>
      <c r="J25" s="70">
        <f t="shared" si="8"/>
        <v>0</v>
      </c>
      <c r="K25" s="127">
        <f t="shared" si="3"/>
        <v>1687080</v>
      </c>
      <c r="L25" s="127">
        <f t="shared" si="4"/>
        <v>1695349.9999999998</v>
      </c>
    </row>
    <row r="26" spans="1:12" s="18" customFormat="1" ht="12.75">
      <c r="A26" s="92">
        <v>32</v>
      </c>
      <c r="B26" s="95" t="s">
        <v>27</v>
      </c>
      <c r="C26" s="70">
        <f>SUM(D26:J26)</f>
        <v>1654000</v>
      </c>
      <c r="D26" s="70">
        <f>+D27+D28</f>
        <v>0</v>
      </c>
      <c r="E26" s="70">
        <f aca="true" t="shared" si="9" ref="E26:J26">+E27+E28</f>
        <v>0</v>
      </c>
      <c r="F26" s="70">
        <f t="shared" si="9"/>
        <v>1354000</v>
      </c>
      <c r="G26" s="70">
        <f t="shared" si="9"/>
        <v>0</v>
      </c>
      <c r="H26" s="70">
        <f t="shared" si="9"/>
        <v>0</v>
      </c>
      <c r="I26" s="70">
        <f t="shared" si="9"/>
        <v>300000</v>
      </c>
      <c r="J26" s="70">
        <f t="shared" si="9"/>
        <v>0</v>
      </c>
      <c r="K26" s="127">
        <f t="shared" si="3"/>
        <v>1687080</v>
      </c>
      <c r="L26" s="127">
        <f t="shared" si="4"/>
        <v>1695349.9999999998</v>
      </c>
    </row>
    <row r="27" spans="1:12" ht="12.75">
      <c r="A27" s="91">
        <v>322</v>
      </c>
      <c r="B27" s="21" t="s">
        <v>29</v>
      </c>
      <c r="C27" s="68">
        <f>SUM(D27:J27)</f>
        <v>44000</v>
      </c>
      <c r="D27" s="68"/>
      <c r="E27" s="68"/>
      <c r="F27" s="68">
        <v>44000</v>
      </c>
      <c r="G27" s="68"/>
      <c r="H27" s="68"/>
      <c r="I27" s="68"/>
      <c r="J27" s="68"/>
      <c r="K27" s="68">
        <f t="shared" si="3"/>
        <v>44880</v>
      </c>
      <c r="L27" s="68">
        <f t="shared" si="4"/>
        <v>45099.99999999999</v>
      </c>
    </row>
    <row r="28" spans="1:12" ht="12.75">
      <c r="A28" s="91">
        <v>323</v>
      </c>
      <c r="B28" s="21" t="s">
        <v>30</v>
      </c>
      <c r="C28" s="68">
        <f>SUM(D28:J28)</f>
        <v>1610000</v>
      </c>
      <c r="D28" s="68"/>
      <c r="E28" s="68"/>
      <c r="F28" s="68">
        <v>1310000</v>
      </c>
      <c r="G28" s="68"/>
      <c r="H28" s="68"/>
      <c r="I28" s="68">
        <v>300000</v>
      </c>
      <c r="J28" s="68"/>
      <c r="K28" s="68">
        <f t="shared" si="3"/>
        <v>1642200</v>
      </c>
      <c r="L28" s="68">
        <f t="shared" si="4"/>
        <v>1650249.9999999998</v>
      </c>
    </row>
    <row r="29" spans="1:12" ht="12.75">
      <c r="A29" s="92"/>
      <c r="B29" s="21"/>
      <c r="C29" s="15"/>
      <c r="D29" s="15"/>
      <c r="E29" s="15"/>
      <c r="F29" s="15"/>
      <c r="G29" s="15"/>
      <c r="H29" s="15"/>
      <c r="I29" s="15"/>
      <c r="J29" s="15"/>
      <c r="K29" s="68">
        <f t="shared" si="3"/>
        <v>0</v>
      </c>
      <c r="L29" s="68">
        <f t="shared" si="4"/>
        <v>0</v>
      </c>
    </row>
    <row r="30" spans="1:12" s="18" customFormat="1" ht="12.75" customHeight="1">
      <c r="A30" s="103" t="s">
        <v>40</v>
      </c>
      <c r="B30" s="114" t="s">
        <v>55</v>
      </c>
      <c r="K30" s="68">
        <f t="shared" si="3"/>
        <v>0</v>
      </c>
      <c r="L30" s="68">
        <f t="shared" si="4"/>
        <v>0</v>
      </c>
    </row>
    <row r="31" spans="1:12" s="18" customFormat="1" ht="25.5">
      <c r="A31" s="92">
        <v>4</v>
      </c>
      <c r="B31" s="95" t="s">
        <v>35</v>
      </c>
      <c r="C31" s="70">
        <f>+C32</f>
        <v>2716418</v>
      </c>
      <c r="D31" s="70">
        <f>+D32</f>
        <v>912418</v>
      </c>
      <c r="E31" s="70">
        <f aca="true" t="shared" si="10" ref="E31:J31">+E32</f>
        <v>1804000</v>
      </c>
      <c r="F31" s="70">
        <f t="shared" si="10"/>
        <v>0</v>
      </c>
      <c r="G31" s="70">
        <f t="shared" si="10"/>
        <v>0</v>
      </c>
      <c r="H31" s="70">
        <f t="shared" si="10"/>
        <v>0</v>
      </c>
      <c r="I31" s="70">
        <f t="shared" si="10"/>
        <v>0</v>
      </c>
      <c r="J31" s="70">
        <f t="shared" si="10"/>
        <v>0</v>
      </c>
      <c r="K31" s="127">
        <v>700406</v>
      </c>
      <c r="L31" s="127">
        <v>700406</v>
      </c>
    </row>
    <row r="32" spans="1:12" s="18" customFormat="1" ht="25.5">
      <c r="A32" s="92">
        <v>42</v>
      </c>
      <c r="B32" s="95" t="s">
        <v>36</v>
      </c>
      <c r="C32" s="70">
        <f>D32+E32</f>
        <v>2716418</v>
      </c>
      <c r="D32" s="70">
        <f>+D33+D34+D35</f>
        <v>912418</v>
      </c>
      <c r="E32" s="70">
        <f>SUM(E33:E36)</f>
        <v>1804000</v>
      </c>
      <c r="F32" s="70">
        <f>+F33+F34</f>
        <v>0</v>
      </c>
      <c r="G32" s="70">
        <f>+G33+G34</f>
        <v>0</v>
      </c>
      <c r="H32" s="70">
        <f>+H33+H34</f>
        <v>0</v>
      </c>
      <c r="I32" s="70">
        <f>+I33+I34</f>
        <v>0</v>
      </c>
      <c r="J32" s="70">
        <f>+J33+J34</f>
        <v>0</v>
      </c>
      <c r="K32" s="127">
        <v>700406</v>
      </c>
      <c r="L32" s="127">
        <v>700406</v>
      </c>
    </row>
    <row r="33" spans="1:12" ht="12.75">
      <c r="A33" s="91">
        <v>422</v>
      </c>
      <c r="B33" s="21" t="s">
        <v>34</v>
      </c>
      <c r="C33" s="68">
        <f>SUM(D33:J33)</f>
        <v>254000</v>
      </c>
      <c r="D33" s="68">
        <v>0</v>
      </c>
      <c r="E33" s="68">
        <v>254000</v>
      </c>
      <c r="F33" s="68"/>
      <c r="G33" s="68"/>
      <c r="H33" s="68"/>
      <c r="I33" s="68"/>
      <c r="J33" s="68"/>
      <c r="K33" s="68">
        <v>300406</v>
      </c>
      <c r="L33" s="68">
        <v>300406</v>
      </c>
    </row>
    <row r="34" spans="1:12" ht="12.75" customHeight="1">
      <c r="A34" s="91">
        <v>423</v>
      </c>
      <c r="B34" s="21" t="s">
        <v>64</v>
      </c>
      <c r="C34" s="68">
        <f>SUM(D34:J34)</f>
        <v>2462418</v>
      </c>
      <c r="D34" s="68">
        <v>912418</v>
      </c>
      <c r="E34" s="68">
        <v>1550000</v>
      </c>
      <c r="F34" s="68"/>
      <c r="G34" s="68"/>
      <c r="H34" s="68"/>
      <c r="I34" s="68"/>
      <c r="J34" s="68"/>
      <c r="K34" s="68">
        <v>400000</v>
      </c>
      <c r="L34" s="68">
        <v>400000</v>
      </c>
    </row>
    <row r="35" spans="1:12" ht="12.75" customHeight="1">
      <c r="A35" s="91">
        <v>426</v>
      </c>
      <c r="B35" s="21" t="s">
        <v>68</v>
      </c>
      <c r="C35" s="68">
        <f>SUM(D35:J35)</f>
        <v>0</v>
      </c>
      <c r="D35" s="68"/>
      <c r="E35" s="68">
        <v>0</v>
      </c>
      <c r="F35" s="68"/>
      <c r="G35" s="68"/>
      <c r="H35" s="68"/>
      <c r="I35" s="68"/>
      <c r="J35" s="68"/>
      <c r="K35" s="68">
        <f t="shared" si="3"/>
        <v>0</v>
      </c>
      <c r="L35" s="68">
        <f t="shared" si="4"/>
        <v>0</v>
      </c>
    </row>
    <row r="36" spans="1:12" ht="12.75">
      <c r="A36" s="91">
        <v>453</v>
      </c>
      <c r="B36" s="21" t="s">
        <v>69</v>
      </c>
      <c r="C36" s="68">
        <f>SUM(D36:J36)</f>
        <v>0</v>
      </c>
      <c r="D36" s="68"/>
      <c r="E36" s="68">
        <v>0</v>
      </c>
      <c r="F36" s="68"/>
      <c r="G36" s="68"/>
      <c r="H36" s="68"/>
      <c r="I36" s="68"/>
      <c r="J36" s="68"/>
      <c r="K36" s="68">
        <f t="shared" si="3"/>
        <v>0</v>
      </c>
      <c r="L36" s="68">
        <f t="shared" si="4"/>
        <v>0</v>
      </c>
    </row>
    <row r="37" spans="1:12" ht="12.75">
      <c r="A37" s="91"/>
      <c r="B37" s="21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1:12" ht="12.75">
      <c r="A38" s="103" t="s">
        <v>40</v>
      </c>
      <c r="B38" s="114" t="s">
        <v>83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</row>
    <row r="39" spans="1:12" ht="25.5">
      <c r="A39" s="92">
        <v>5</v>
      </c>
      <c r="B39" s="95" t="s">
        <v>4</v>
      </c>
      <c r="C39" s="70">
        <v>150000</v>
      </c>
      <c r="D39" s="70">
        <v>0</v>
      </c>
      <c r="E39" s="70">
        <v>0</v>
      </c>
      <c r="F39" s="70">
        <v>0</v>
      </c>
      <c r="G39" s="70">
        <v>0</v>
      </c>
      <c r="H39" s="70">
        <v>0</v>
      </c>
      <c r="I39" s="70">
        <v>0</v>
      </c>
      <c r="J39" s="70">
        <v>0</v>
      </c>
      <c r="K39" s="70">
        <v>0</v>
      </c>
      <c r="L39" s="70">
        <v>0</v>
      </c>
    </row>
    <row r="40" spans="1:12" ht="25.5">
      <c r="A40" s="92">
        <v>54</v>
      </c>
      <c r="B40" s="95" t="s">
        <v>81</v>
      </c>
      <c r="C40" s="70">
        <v>150000</v>
      </c>
      <c r="D40" s="70">
        <v>0</v>
      </c>
      <c r="E40" s="70">
        <v>0</v>
      </c>
      <c r="F40" s="70">
        <v>0</v>
      </c>
      <c r="G40" s="70"/>
      <c r="H40" s="70">
        <v>0</v>
      </c>
      <c r="I40" s="70">
        <v>0</v>
      </c>
      <c r="J40" s="70">
        <v>0</v>
      </c>
      <c r="K40" s="70">
        <v>0</v>
      </c>
      <c r="L40" s="70">
        <v>0</v>
      </c>
    </row>
    <row r="41" spans="1:12" ht="38.25">
      <c r="A41" s="91">
        <v>544</v>
      </c>
      <c r="B41" s="21" t="s">
        <v>82</v>
      </c>
      <c r="C41" s="68">
        <v>150000</v>
      </c>
      <c r="D41" s="68">
        <v>0</v>
      </c>
      <c r="E41" s="68">
        <v>0</v>
      </c>
      <c r="F41" s="68">
        <v>0</v>
      </c>
      <c r="G41" s="68">
        <v>0</v>
      </c>
      <c r="H41" s="68">
        <v>0</v>
      </c>
      <c r="I41" s="68">
        <v>0</v>
      </c>
      <c r="J41" s="68">
        <v>0</v>
      </c>
      <c r="K41" s="68">
        <v>0</v>
      </c>
      <c r="L41" s="68">
        <v>0</v>
      </c>
    </row>
    <row r="42" spans="1:12" ht="12.75">
      <c r="A42" s="91"/>
      <c r="B42" s="21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1:12" ht="12.75">
      <c r="A43" s="92"/>
      <c r="B43" s="124" t="s">
        <v>63</v>
      </c>
      <c r="C43" s="15"/>
      <c r="D43" s="15"/>
      <c r="E43" s="15"/>
      <c r="F43" s="15"/>
      <c r="G43" s="15"/>
      <c r="H43" s="15"/>
      <c r="I43" s="15"/>
      <c r="J43" s="15"/>
      <c r="K43" s="68">
        <f t="shared" si="3"/>
        <v>0</v>
      </c>
      <c r="L43" s="68">
        <f t="shared" si="4"/>
        <v>0</v>
      </c>
    </row>
    <row r="44" spans="1:12" s="18" customFormat="1" ht="12.75">
      <c r="A44" s="103" t="s">
        <v>40</v>
      </c>
      <c r="B44" s="114" t="s">
        <v>56</v>
      </c>
      <c r="K44" s="68">
        <f t="shared" si="3"/>
        <v>0</v>
      </c>
      <c r="L44" s="68">
        <f t="shared" si="4"/>
        <v>0</v>
      </c>
    </row>
    <row r="45" spans="1:12" s="18" customFormat="1" ht="12.75">
      <c r="A45" s="92">
        <v>3</v>
      </c>
      <c r="B45" s="95" t="s">
        <v>22</v>
      </c>
      <c r="C45" s="70">
        <f>SUM(D45:J45)</f>
        <v>767252</v>
      </c>
      <c r="D45" s="70">
        <f>+D46</f>
        <v>367252</v>
      </c>
      <c r="E45" s="70">
        <f aca="true" t="shared" si="11" ref="E45:J45">+E46</f>
        <v>0</v>
      </c>
      <c r="F45" s="70">
        <v>400000</v>
      </c>
      <c r="G45" s="70">
        <f t="shared" si="11"/>
        <v>0</v>
      </c>
      <c r="H45" s="70">
        <f t="shared" si="11"/>
        <v>0</v>
      </c>
      <c r="I45" s="70">
        <f t="shared" si="11"/>
        <v>0</v>
      </c>
      <c r="J45" s="70">
        <f t="shared" si="11"/>
        <v>0</v>
      </c>
      <c r="K45" s="127">
        <f t="shared" si="3"/>
        <v>782597.04</v>
      </c>
      <c r="L45" s="127">
        <f t="shared" si="4"/>
        <v>786433.2999999999</v>
      </c>
    </row>
    <row r="46" spans="1:12" s="18" customFormat="1" ht="12.75">
      <c r="A46" s="92">
        <v>31</v>
      </c>
      <c r="B46" s="95" t="s">
        <v>23</v>
      </c>
      <c r="C46" s="70">
        <f>SUM(D46:J46)</f>
        <v>767252</v>
      </c>
      <c r="D46" s="70">
        <f>SUM(D47:D49)</f>
        <v>367252</v>
      </c>
      <c r="E46" s="70">
        <f aca="true" t="shared" si="12" ref="E46:J46">SUM(E47:E49)</f>
        <v>0</v>
      </c>
      <c r="F46" s="70">
        <f t="shared" si="12"/>
        <v>400000</v>
      </c>
      <c r="G46" s="70">
        <f t="shared" si="12"/>
        <v>0</v>
      </c>
      <c r="H46" s="70">
        <f t="shared" si="12"/>
        <v>0</v>
      </c>
      <c r="I46" s="70">
        <f t="shared" si="12"/>
        <v>0</v>
      </c>
      <c r="J46" s="70">
        <f t="shared" si="12"/>
        <v>0</v>
      </c>
      <c r="K46" s="127">
        <f t="shared" si="3"/>
        <v>782597.04</v>
      </c>
      <c r="L46" s="127">
        <f t="shared" si="4"/>
        <v>786433.2999999999</v>
      </c>
    </row>
    <row r="47" spans="1:12" ht="12.75">
      <c r="A47" s="91">
        <v>311</v>
      </c>
      <c r="B47" s="21" t="s">
        <v>24</v>
      </c>
      <c r="C47" s="68">
        <f>SUM(D47:J47)</f>
        <v>767252</v>
      </c>
      <c r="D47" s="68">
        <v>367252</v>
      </c>
      <c r="E47" s="68"/>
      <c r="F47" s="68">
        <v>400000</v>
      </c>
      <c r="G47" s="68"/>
      <c r="H47" s="68"/>
      <c r="I47" s="68"/>
      <c r="J47" s="68"/>
      <c r="K47" s="68">
        <f t="shared" si="3"/>
        <v>782597.04</v>
      </c>
      <c r="L47" s="68">
        <f t="shared" si="4"/>
        <v>786433.2999999999</v>
      </c>
    </row>
    <row r="48" spans="1:12" ht="12.75">
      <c r="A48" s="91">
        <v>312</v>
      </c>
      <c r="B48" s="21" t="s">
        <v>25</v>
      </c>
      <c r="C48" s="68">
        <f>SUM(D48:J48)</f>
        <v>0</v>
      </c>
      <c r="D48" s="68"/>
      <c r="E48" s="68"/>
      <c r="F48" s="68"/>
      <c r="G48" s="68"/>
      <c r="H48" s="68"/>
      <c r="I48" s="68"/>
      <c r="J48" s="68"/>
      <c r="K48" s="68"/>
      <c r="L48" s="68"/>
    </row>
    <row r="49" spans="1:12" ht="12.75">
      <c r="A49" s="91">
        <v>313</v>
      </c>
      <c r="B49" s="21" t="s">
        <v>26</v>
      </c>
      <c r="C49" s="68">
        <f>SUM(D49:J49)</f>
        <v>0</v>
      </c>
      <c r="D49" s="68"/>
      <c r="E49" s="68"/>
      <c r="F49" s="68"/>
      <c r="G49" s="68"/>
      <c r="H49" s="68"/>
      <c r="I49" s="68"/>
      <c r="J49" s="68"/>
      <c r="K49" s="68"/>
      <c r="L49" s="68"/>
    </row>
    <row r="50" spans="1:12" ht="12.75">
      <c r="A50" s="92"/>
      <c r="B50" s="21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2" s="18" customFormat="1" ht="12.75" customHeight="1">
      <c r="A51" s="103" t="s">
        <v>40</v>
      </c>
      <c r="B51" s="114" t="s">
        <v>62</v>
      </c>
    </row>
    <row r="52" spans="1:13" s="18" customFormat="1" ht="12.75">
      <c r="A52" s="92">
        <v>3</v>
      </c>
      <c r="B52" s="95" t="s">
        <v>22</v>
      </c>
      <c r="C52" s="70">
        <f>SUM(D52:J52)</f>
        <v>300000</v>
      </c>
      <c r="D52" s="70">
        <f>+D58</f>
        <v>150000</v>
      </c>
      <c r="E52" s="70">
        <f aca="true" t="shared" si="13" ref="E52:L52">+E58</f>
        <v>150000</v>
      </c>
      <c r="F52" s="70">
        <f t="shared" si="13"/>
        <v>0</v>
      </c>
      <c r="G52" s="70">
        <f t="shared" si="13"/>
        <v>0</v>
      </c>
      <c r="H52" s="70">
        <f t="shared" si="13"/>
        <v>0</v>
      </c>
      <c r="I52" s="70">
        <f t="shared" si="13"/>
        <v>0</v>
      </c>
      <c r="J52" s="70">
        <f t="shared" si="13"/>
        <v>0</v>
      </c>
      <c r="K52" s="70">
        <f t="shared" si="13"/>
        <v>306000</v>
      </c>
      <c r="L52" s="70">
        <f t="shared" si="13"/>
        <v>307500</v>
      </c>
      <c r="M52" s="125"/>
    </row>
    <row r="53" spans="1:13" s="18" customFormat="1" ht="12.75" hidden="1">
      <c r="A53" s="92">
        <v>31</v>
      </c>
      <c r="B53" s="95" t="s">
        <v>23</v>
      </c>
      <c r="C53" s="70">
        <f>SUM(D53:J53)</f>
        <v>0</v>
      </c>
      <c r="D53" s="70"/>
      <c r="E53" s="70"/>
      <c r="F53" s="70"/>
      <c r="G53" s="70"/>
      <c r="H53" s="70"/>
      <c r="I53" s="70"/>
      <c r="J53" s="70"/>
      <c r="K53" s="70"/>
      <c r="L53" s="70"/>
      <c r="M53" s="125"/>
    </row>
    <row r="54" spans="1:13" ht="12.75" hidden="1">
      <c r="A54" s="91">
        <v>3111</v>
      </c>
      <c r="B54" s="21" t="s">
        <v>24</v>
      </c>
      <c r="C54" s="68">
        <f>SUM(D54:J54)</f>
        <v>0</v>
      </c>
      <c r="D54" s="68"/>
      <c r="E54" s="68"/>
      <c r="F54" s="68"/>
      <c r="G54" s="68"/>
      <c r="H54" s="68"/>
      <c r="I54" s="68"/>
      <c r="J54" s="68"/>
      <c r="K54" s="68"/>
      <c r="L54" s="68"/>
      <c r="M54" s="126"/>
    </row>
    <row r="55" spans="1:13" ht="12.75" hidden="1">
      <c r="A55" s="91">
        <v>31321</v>
      </c>
      <c r="B55" s="21" t="s">
        <v>59</v>
      </c>
      <c r="C55" s="68">
        <f>SUM(D55:K55)</f>
        <v>0</v>
      </c>
      <c r="D55" s="68"/>
      <c r="E55" s="68"/>
      <c r="F55" s="68"/>
      <c r="G55" s="68"/>
      <c r="H55" s="68"/>
      <c r="I55" s="68"/>
      <c r="J55" s="68"/>
      <c r="K55" s="68"/>
      <c r="L55" s="68"/>
      <c r="M55" s="126"/>
    </row>
    <row r="56" spans="1:13" ht="25.5" hidden="1">
      <c r="A56" s="91">
        <v>31322</v>
      </c>
      <c r="B56" s="21" t="s">
        <v>60</v>
      </c>
      <c r="C56" s="68">
        <f>SUM(D56:K56)</f>
        <v>0</v>
      </c>
      <c r="D56" s="68"/>
      <c r="E56" s="68"/>
      <c r="F56" s="68"/>
      <c r="G56" s="68"/>
      <c r="H56" s="68"/>
      <c r="I56" s="68"/>
      <c r="J56" s="68"/>
      <c r="K56" s="68"/>
      <c r="L56" s="68"/>
      <c r="M56" s="126"/>
    </row>
    <row r="57" spans="1:13" ht="25.5" hidden="1">
      <c r="A57" s="91">
        <v>31332</v>
      </c>
      <c r="B57" s="21" t="s">
        <v>61</v>
      </c>
      <c r="C57" s="68">
        <f>SUM(D57:K57)</f>
        <v>0</v>
      </c>
      <c r="D57" s="68"/>
      <c r="E57" s="68"/>
      <c r="F57" s="68"/>
      <c r="G57" s="68"/>
      <c r="H57" s="68"/>
      <c r="I57" s="68"/>
      <c r="J57" s="68"/>
      <c r="K57" s="68"/>
      <c r="L57" s="68"/>
      <c r="M57" s="126"/>
    </row>
    <row r="58" spans="1:13" s="18" customFormat="1" ht="12.75">
      <c r="A58" s="92">
        <v>32</v>
      </c>
      <c r="B58" s="95" t="s">
        <v>27</v>
      </c>
      <c r="C58" s="70">
        <f>SUM(D58:J58)</f>
        <v>300000</v>
      </c>
      <c r="D58" s="70">
        <f>+D59</f>
        <v>150000</v>
      </c>
      <c r="E58" s="70">
        <f aca="true" t="shared" si="14" ref="E58:L58">+E59</f>
        <v>150000</v>
      </c>
      <c r="F58" s="70">
        <f t="shared" si="14"/>
        <v>0</v>
      </c>
      <c r="G58" s="70">
        <f t="shared" si="14"/>
        <v>0</v>
      </c>
      <c r="H58" s="70">
        <f t="shared" si="14"/>
        <v>0</v>
      </c>
      <c r="I58" s="70">
        <f t="shared" si="14"/>
        <v>0</v>
      </c>
      <c r="J58" s="70">
        <f t="shared" si="14"/>
        <v>0</v>
      </c>
      <c r="K58" s="70">
        <f t="shared" si="14"/>
        <v>306000</v>
      </c>
      <c r="L58" s="70">
        <f t="shared" si="14"/>
        <v>307500</v>
      </c>
      <c r="M58" s="125"/>
    </row>
    <row r="59" spans="1:13" ht="12.75">
      <c r="A59" s="91">
        <v>323</v>
      </c>
      <c r="B59" s="21" t="s">
        <v>30</v>
      </c>
      <c r="C59" s="68">
        <f>SUM(D59:J59)</f>
        <v>300000</v>
      </c>
      <c r="D59" s="68">
        <v>150000</v>
      </c>
      <c r="E59" s="68">
        <v>150000</v>
      </c>
      <c r="F59" s="68"/>
      <c r="G59" s="68"/>
      <c r="H59" s="68"/>
      <c r="I59" s="68"/>
      <c r="J59" s="68"/>
      <c r="K59" s="68">
        <f>C59*(1+2%)</f>
        <v>306000</v>
      </c>
      <c r="L59" s="68">
        <f>C59*(1+2.5%)</f>
        <v>307500</v>
      </c>
      <c r="M59" s="126"/>
    </row>
    <row r="60" spans="1:12" ht="12.75">
      <c r="A60" s="92"/>
      <c r="B60" s="21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1:2" s="18" customFormat="1" ht="12.75">
      <c r="A61" s="103"/>
      <c r="B61" s="124" t="s">
        <v>57</v>
      </c>
    </row>
    <row r="62" spans="1:2" s="18" customFormat="1" ht="12.75">
      <c r="A62" s="103" t="s">
        <v>41</v>
      </c>
      <c r="B62" s="114" t="s">
        <v>58</v>
      </c>
    </row>
    <row r="63" spans="1:12" s="18" customFormat="1" ht="12.75">
      <c r="A63" s="92">
        <v>3</v>
      </c>
      <c r="B63" s="95" t="s">
        <v>22</v>
      </c>
      <c r="C63" s="70">
        <f>SUM(D63:J63)</f>
        <v>299999.61</v>
      </c>
      <c r="D63" s="70">
        <f>+D64+D68</f>
        <v>0</v>
      </c>
      <c r="E63" s="70">
        <f aca="true" t="shared" si="15" ref="E63:L63">+E64+E68</f>
        <v>0</v>
      </c>
      <c r="F63" s="70">
        <f t="shared" si="15"/>
        <v>0</v>
      </c>
      <c r="G63" s="70">
        <f t="shared" si="15"/>
        <v>299999.61</v>
      </c>
      <c r="H63" s="70">
        <f t="shared" si="15"/>
        <v>0</v>
      </c>
      <c r="I63" s="70">
        <f t="shared" si="15"/>
        <v>0</v>
      </c>
      <c r="J63" s="70">
        <f t="shared" si="15"/>
        <v>0</v>
      </c>
      <c r="K63" s="70">
        <f t="shared" si="15"/>
        <v>305999.60219999996</v>
      </c>
      <c r="L63" s="70">
        <f t="shared" si="15"/>
        <v>307499.60024999996</v>
      </c>
    </row>
    <row r="64" spans="1:12" s="18" customFormat="1" ht="12.75">
      <c r="A64" s="92">
        <v>31</v>
      </c>
      <c r="B64" s="95" t="s">
        <v>23</v>
      </c>
      <c r="C64" s="70">
        <f>SUM(D64:J64)</f>
        <v>277447.61</v>
      </c>
      <c r="D64" s="70">
        <f>SUM(D65:D67)</f>
        <v>0</v>
      </c>
      <c r="E64" s="70">
        <f aca="true" t="shared" si="16" ref="E64:L64">SUM(E65:E67)</f>
        <v>0</v>
      </c>
      <c r="F64" s="70">
        <f t="shared" si="16"/>
        <v>0</v>
      </c>
      <c r="G64" s="70">
        <f t="shared" si="16"/>
        <v>277447.61</v>
      </c>
      <c r="H64" s="70">
        <f t="shared" si="16"/>
        <v>0</v>
      </c>
      <c r="I64" s="70">
        <f t="shared" si="16"/>
        <v>0</v>
      </c>
      <c r="J64" s="70">
        <f t="shared" si="16"/>
        <v>0</v>
      </c>
      <c r="K64" s="70">
        <f t="shared" si="16"/>
        <v>282996.5622</v>
      </c>
      <c r="L64" s="70">
        <f t="shared" si="16"/>
        <v>284383.80025</v>
      </c>
    </row>
    <row r="65" spans="1:12" ht="12.75">
      <c r="A65" s="91">
        <v>311</v>
      </c>
      <c r="B65" s="21" t="s">
        <v>24</v>
      </c>
      <c r="C65" s="68"/>
      <c r="D65" s="68"/>
      <c r="E65" s="68"/>
      <c r="F65" s="68"/>
      <c r="G65" s="68">
        <v>214447.61</v>
      </c>
      <c r="H65" s="68"/>
      <c r="I65" s="68"/>
      <c r="J65" s="68"/>
      <c r="K65" s="68">
        <f>G65*(1+2%)</f>
        <v>218736.5622</v>
      </c>
      <c r="L65" s="68">
        <f>G65*(1+2.5%)</f>
        <v>219808.80024999997</v>
      </c>
    </row>
    <row r="66" spans="1:12" ht="12.75">
      <c r="A66" s="91">
        <v>312</v>
      </c>
      <c r="B66" s="21" t="s">
        <v>25</v>
      </c>
      <c r="C66" s="68"/>
      <c r="D66" s="68"/>
      <c r="E66" s="68"/>
      <c r="F66" s="68"/>
      <c r="G66" s="68">
        <v>3000</v>
      </c>
      <c r="H66" s="68"/>
      <c r="I66" s="68"/>
      <c r="J66" s="68"/>
      <c r="K66" s="68">
        <f aca="true" t="shared" si="17" ref="K66:K71">G66*(1+2%)</f>
        <v>3060</v>
      </c>
      <c r="L66" s="68">
        <f aca="true" t="shared" si="18" ref="L66:L71">G66*(1+2.5%)</f>
        <v>3074.9999999999995</v>
      </c>
    </row>
    <row r="67" spans="1:12" ht="12.75">
      <c r="A67" s="91">
        <v>313</v>
      </c>
      <c r="B67" s="21" t="s">
        <v>26</v>
      </c>
      <c r="C67" s="68"/>
      <c r="D67" s="68"/>
      <c r="E67" s="68"/>
      <c r="F67" s="68"/>
      <c r="G67" s="68">
        <v>60000</v>
      </c>
      <c r="H67" s="68"/>
      <c r="I67" s="68"/>
      <c r="J67" s="68"/>
      <c r="K67" s="68">
        <f t="shared" si="17"/>
        <v>61200</v>
      </c>
      <c r="L67" s="68">
        <f t="shared" si="18"/>
        <v>61499.99999999999</v>
      </c>
    </row>
    <row r="68" spans="1:12" s="18" customFormat="1" ht="12.75">
      <c r="A68" s="92">
        <v>32</v>
      </c>
      <c r="B68" s="95" t="s">
        <v>27</v>
      </c>
      <c r="C68" s="70">
        <f>SUM(D68:J68)</f>
        <v>22552</v>
      </c>
      <c r="D68" s="70">
        <f aca="true" t="shared" si="19" ref="D68:J68">SUM(D69:D71)</f>
        <v>0</v>
      </c>
      <c r="E68" s="70">
        <f t="shared" si="19"/>
        <v>0</v>
      </c>
      <c r="F68" s="70">
        <f t="shared" si="19"/>
        <v>0</v>
      </c>
      <c r="G68" s="70">
        <f t="shared" si="19"/>
        <v>22552</v>
      </c>
      <c r="H68" s="70">
        <f t="shared" si="19"/>
        <v>0</v>
      </c>
      <c r="I68" s="70">
        <f t="shared" si="19"/>
        <v>0</v>
      </c>
      <c r="J68" s="70">
        <f t="shared" si="19"/>
        <v>0</v>
      </c>
      <c r="K68" s="68">
        <f t="shared" si="17"/>
        <v>23003.04</v>
      </c>
      <c r="L68" s="68">
        <f t="shared" si="18"/>
        <v>23115.8</v>
      </c>
    </row>
    <row r="69" spans="1:12" ht="12.75">
      <c r="A69" s="91">
        <v>321</v>
      </c>
      <c r="B69" s="21" t="s">
        <v>28</v>
      </c>
      <c r="C69" s="68"/>
      <c r="D69" s="68"/>
      <c r="E69" s="68"/>
      <c r="F69" s="68"/>
      <c r="G69" s="68">
        <v>15400</v>
      </c>
      <c r="H69" s="68"/>
      <c r="I69" s="68"/>
      <c r="J69" s="68"/>
      <c r="K69" s="68">
        <f t="shared" si="17"/>
        <v>15708</v>
      </c>
      <c r="L69" s="68">
        <f t="shared" si="18"/>
        <v>15784.999999999998</v>
      </c>
    </row>
    <row r="70" spans="1:12" ht="12.75">
      <c r="A70" s="91">
        <v>322</v>
      </c>
      <c r="B70" s="21" t="s">
        <v>29</v>
      </c>
      <c r="C70" s="68"/>
      <c r="D70" s="68"/>
      <c r="E70" s="68"/>
      <c r="F70" s="68"/>
      <c r="G70" s="68">
        <v>1000</v>
      </c>
      <c r="H70" s="68"/>
      <c r="I70" s="68"/>
      <c r="J70" s="68"/>
      <c r="K70" s="68">
        <f t="shared" si="17"/>
        <v>1020</v>
      </c>
      <c r="L70" s="68">
        <f t="shared" si="18"/>
        <v>1025</v>
      </c>
    </row>
    <row r="71" spans="1:12" ht="12.75">
      <c r="A71" s="91">
        <v>323</v>
      </c>
      <c r="B71" s="21" t="s">
        <v>30</v>
      </c>
      <c r="C71" s="68"/>
      <c r="D71" s="68"/>
      <c r="E71" s="68"/>
      <c r="F71" s="68"/>
      <c r="G71" s="68">
        <v>6152</v>
      </c>
      <c r="H71" s="68"/>
      <c r="I71" s="68"/>
      <c r="J71" s="68"/>
      <c r="K71" s="68">
        <f t="shared" si="17"/>
        <v>6275.04</v>
      </c>
      <c r="L71" s="68">
        <f t="shared" si="18"/>
        <v>6305.799999999999</v>
      </c>
    </row>
    <row r="72" spans="1:12" ht="12.75">
      <c r="A72" s="91"/>
      <c r="B72" s="21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1:12" ht="12.7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1:12" ht="12.7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1:12" ht="12.7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1:12" ht="12.7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2.7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1:12" ht="12.75">
      <c r="A82" s="92"/>
      <c r="B82" s="21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1:12" ht="12.75">
      <c r="A83" s="92"/>
      <c r="B83" s="21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92"/>
      <c r="B84" s="21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2" ht="12.75">
      <c r="A85" s="92"/>
      <c r="B85" s="21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92"/>
      <c r="B86" s="21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1:12" ht="12.75">
      <c r="A87" s="92"/>
      <c r="B87" s="21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1:12" ht="12.75">
      <c r="A88" s="92"/>
      <c r="B88" s="21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2.75">
      <c r="A89" s="92"/>
      <c r="B89" s="21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1:12" ht="12.75">
      <c r="A90" s="92"/>
      <c r="B90" s="21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2.75">
      <c r="A91" s="92"/>
      <c r="B91" s="21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1:12" ht="12.75">
      <c r="A92" s="92"/>
      <c r="B92" s="21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1:12" ht="12.75">
      <c r="A93" s="92"/>
      <c r="B93" s="21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1:12" ht="12.75">
      <c r="A94" s="92"/>
      <c r="B94" s="21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92"/>
      <c r="B95" s="21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1:12" ht="12.75">
      <c r="A96" s="92"/>
      <c r="B96" s="21"/>
      <c r="C96" s="15"/>
      <c r="D96" s="15"/>
      <c r="E96" s="15"/>
      <c r="F96" s="15"/>
      <c r="G96" s="15"/>
      <c r="H96" s="15"/>
      <c r="I96" s="15"/>
      <c r="J96" s="15"/>
      <c r="K96" s="15"/>
      <c r="L96" s="15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5" fitToWidth="1" horizontalDpi="600" verticalDpi="600" orientation="landscape" paperSize="9" scale="8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IVANA SIMIC</cp:lastModifiedBy>
  <cp:lastPrinted>2021-10-18T10:26:31Z</cp:lastPrinted>
  <dcterms:created xsi:type="dcterms:W3CDTF">2013-09-11T11:00:21Z</dcterms:created>
  <dcterms:modified xsi:type="dcterms:W3CDTF">2022-01-03T10:33:30Z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